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ECAL - DIPRE\RPV 2022\"/>
    </mc:Choice>
  </mc:AlternateContent>
  <bookViews>
    <workbookView xWindow="0" yWindow="0" windowWidth="20490" windowHeight="10920"/>
  </bookViews>
  <sheets>
    <sheet name="Teto RPV" sheetId="2" r:id="rId1"/>
  </sheets>
  <definedNames>
    <definedName name="_xlnm.Print_Area" localSheetId="0">'Teto RPV'!$A$1:$I$122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2" l="1"/>
  <c r="I80" i="2" l="1"/>
  <c r="G30" i="2" l="1"/>
  <c r="E35" i="2"/>
  <c r="E34" i="2"/>
  <c r="E60" i="2"/>
  <c r="G53" i="2"/>
  <c r="G64" i="2" s="1"/>
  <c r="G75" i="2" s="1"/>
  <c r="G78" i="2" s="1"/>
  <c r="E13" i="2"/>
  <c r="E15" i="2"/>
  <c r="E16" i="2"/>
  <c r="E20" i="2"/>
  <c r="E26" i="2"/>
  <c r="E27" i="2"/>
  <c r="E28" i="2"/>
  <c r="E37" i="2"/>
  <c r="E40" i="2"/>
  <c r="E41" i="2"/>
  <c r="E46" i="2"/>
  <c r="E93" i="2"/>
  <c r="G90" i="2"/>
  <c r="G88" i="2"/>
  <c r="E88" i="2"/>
  <c r="E57" i="2"/>
  <c r="G57" i="2"/>
  <c r="G68" i="2"/>
  <c r="G80" i="2"/>
  <c r="G93" i="2"/>
  <c r="E79" i="2"/>
  <c r="D100" i="2"/>
  <c r="D99" i="2"/>
  <c r="D98" i="2"/>
  <c r="D97" i="2"/>
  <c r="D96" i="2"/>
  <c r="D95" i="2"/>
  <c r="D91" i="2"/>
  <c r="D90" i="2"/>
  <c r="D89" i="2"/>
  <c r="D86" i="2"/>
  <c r="E86" i="2" s="1"/>
  <c r="D85" i="2"/>
  <c r="D84" i="2"/>
  <c r="D83" i="2"/>
  <c r="D82" i="2"/>
  <c r="D80" i="2"/>
  <c r="E80" i="2" s="1"/>
  <c r="D78" i="2"/>
  <c r="E78" i="2" s="1"/>
  <c r="D77" i="2"/>
  <c r="D76" i="2"/>
  <c r="D75" i="2"/>
  <c r="D74" i="2"/>
  <c r="D73" i="2"/>
  <c r="D72" i="2"/>
  <c r="D69" i="2"/>
  <c r="D67" i="2"/>
  <c r="D66" i="2"/>
  <c r="D64" i="2"/>
  <c r="D63" i="2"/>
  <c r="D62" i="2"/>
  <c r="D60" i="2"/>
  <c r="D57" i="2"/>
  <c r="D56" i="2"/>
  <c r="D55" i="2"/>
  <c r="D54" i="2"/>
  <c r="D53" i="2"/>
  <c r="D52" i="2"/>
  <c r="D51" i="2"/>
  <c r="D50" i="2"/>
  <c r="D49" i="2"/>
  <c r="D48" i="2"/>
  <c r="D47" i="2"/>
  <c r="D45" i="2"/>
  <c r="D44" i="2"/>
  <c r="D43" i="2"/>
  <c r="D42" i="2"/>
  <c r="D40" i="2"/>
  <c r="D41" i="2"/>
  <c r="D39" i="2"/>
  <c r="D37" i="2"/>
  <c r="D35" i="2"/>
  <c r="D34" i="2"/>
  <c r="D33" i="2"/>
  <c r="D32" i="2"/>
  <c r="D31" i="2"/>
  <c r="D29" i="2"/>
  <c r="D28" i="2"/>
  <c r="D27" i="2"/>
  <c r="D26" i="2"/>
  <c r="D24" i="2"/>
  <c r="D22" i="2"/>
  <c r="D23" i="2"/>
  <c r="D21" i="2"/>
  <c r="D20" i="2"/>
  <c r="D18" i="2"/>
  <c r="D17" i="2"/>
  <c r="D16" i="2"/>
  <c r="D15" i="2"/>
  <c r="D14" i="2"/>
  <c r="E12" i="2"/>
  <c r="E11" i="2"/>
  <c r="E10" i="2"/>
  <c r="E9" i="2"/>
  <c r="E7" i="2"/>
  <c r="E6" i="2"/>
  <c r="E4" i="2"/>
  <c r="I36" i="2"/>
  <c r="G37" i="2" l="1"/>
  <c r="G43" i="2"/>
  <c r="I43" i="2" s="1"/>
  <c r="I101" i="2"/>
  <c r="I95" i="2"/>
  <c r="I96" i="2"/>
  <c r="I97" i="2"/>
  <c r="I89" i="2"/>
  <c r="I87" i="2"/>
  <c r="I79" i="2"/>
  <c r="I75" i="2"/>
  <c r="I78" i="2"/>
  <c r="I71" i="2"/>
  <c r="I64" i="2"/>
  <c r="I58" i="2"/>
  <c r="I53" i="2"/>
  <c r="I47" i="2"/>
  <c r="I25" i="2"/>
  <c r="I30" i="2"/>
  <c r="G19" i="2" l="1"/>
  <c r="I19" i="2" s="1"/>
  <c r="I68" i="2"/>
  <c r="I93" i="2"/>
  <c r="I90" i="2"/>
  <c r="I88" i="2"/>
  <c r="G94" i="2"/>
  <c r="I94" i="2" s="1"/>
  <c r="D109" i="2"/>
  <c r="G65" i="2" s="1"/>
  <c r="I65" i="2" s="1"/>
  <c r="G46" i="2"/>
  <c r="I46" i="2" s="1"/>
  <c r="G70" i="2"/>
  <c r="I70" i="2" s="1"/>
  <c r="E70" i="2"/>
  <c r="E94" i="2"/>
  <c r="D38" i="2"/>
  <c r="G38" i="2"/>
  <c r="I38" i="2" s="1"/>
  <c r="G100" i="2"/>
  <c r="I100" i="2" s="1"/>
  <c r="G98" i="2"/>
  <c r="I98" i="2" s="1"/>
  <c r="I81" i="2"/>
  <c r="G60" i="2"/>
  <c r="I60" i="2" s="1"/>
  <c r="G26" i="2"/>
  <c r="I26" i="2" s="1"/>
  <c r="G12" i="2"/>
  <c r="I12" i="2" s="1"/>
  <c r="G4" i="2"/>
  <c r="I4" i="2" s="1"/>
  <c r="G14" i="2"/>
  <c r="I14" i="2" s="1"/>
  <c r="F9" i="2"/>
  <c r="F10" i="2" s="1"/>
  <c r="G10" i="2" s="1"/>
  <c r="I10" i="2" s="1"/>
  <c r="F7" i="2"/>
  <c r="G7" i="2" s="1"/>
  <c r="I7" i="2" s="1"/>
  <c r="F6" i="2"/>
  <c r="F11" i="2" s="1"/>
  <c r="G11" i="2" s="1"/>
  <c r="I11" i="2" s="1"/>
  <c r="I57" i="2"/>
  <c r="E74" i="2"/>
  <c r="E85" i="2"/>
  <c r="E90" i="2"/>
  <c r="E91" i="2"/>
  <c r="E98" i="2"/>
  <c r="E100" i="2"/>
  <c r="E99" i="2"/>
  <c r="E84" i="2"/>
  <c r="E83" i="2"/>
  <c r="E81" i="2"/>
  <c r="E77" i="2"/>
  <c r="E76" i="2"/>
  <c r="E73" i="2"/>
  <c r="E72" i="2"/>
  <c r="E69" i="2"/>
  <c r="E62" i="2"/>
  <c r="E67" i="2"/>
  <c r="E66" i="2"/>
  <c r="E63" i="2"/>
  <c r="E56" i="2"/>
  <c r="E51" i="2"/>
  <c r="E50" i="2"/>
  <c r="E49" i="2"/>
  <c r="E45" i="2"/>
  <c r="E44" i="2"/>
  <c r="E43" i="2"/>
  <c r="F17" i="2" l="1"/>
  <c r="F18" i="2" s="1"/>
  <c r="F21" i="2" s="1"/>
  <c r="F22" i="2" s="1"/>
  <c r="F23" i="2" s="1"/>
  <c r="F24" i="2" s="1"/>
  <c r="G24" i="2" s="1"/>
  <c r="I24" i="2" s="1"/>
  <c r="G17" i="2"/>
  <c r="I17" i="2" s="1"/>
  <c r="G6" i="2"/>
  <c r="I6" i="2" s="1"/>
  <c r="G9" i="2"/>
  <c r="I9" i="2" s="1"/>
  <c r="F31" i="2"/>
  <c r="F15" i="2"/>
  <c r="F13" i="2"/>
  <c r="G13" i="2" s="1"/>
  <c r="I13" i="2" s="1"/>
  <c r="F29" i="2" l="1"/>
  <c r="G29" i="2" s="1"/>
  <c r="I29" i="2" s="1"/>
  <c r="G23" i="2"/>
  <c r="I23" i="2" s="1"/>
  <c r="G21" i="2"/>
  <c r="I21" i="2" s="1"/>
  <c r="G22" i="2"/>
  <c r="I22" i="2" s="1"/>
  <c r="G18" i="2"/>
  <c r="I18" i="2" s="1"/>
  <c r="F32" i="2"/>
  <c r="G31" i="2"/>
  <c r="I31" i="2" s="1"/>
  <c r="F16" i="2"/>
  <c r="G15" i="2"/>
  <c r="I15" i="2" s="1"/>
  <c r="F27" i="2"/>
  <c r="G27" i="2" l="1"/>
  <c r="I27" i="2" s="1"/>
  <c r="F33" i="2"/>
  <c r="G32" i="2"/>
  <c r="I32" i="2" s="1"/>
  <c r="G20" i="2"/>
  <c r="I20" i="2" s="1"/>
  <c r="G16" i="2"/>
  <c r="I16" i="2" s="1"/>
  <c r="F39" i="2" l="1"/>
  <c r="G33" i="2"/>
  <c r="I33" i="2" s="1"/>
  <c r="F34" i="2"/>
  <c r="G34" i="2" s="1"/>
  <c r="I28" i="2"/>
  <c r="F42" i="2" l="1"/>
  <c r="F47" i="2" s="1"/>
  <c r="F48" i="2" s="1"/>
  <c r="F53" i="2" s="1"/>
  <c r="F54" i="2" s="1"/>
  <c r="F55" i="2" s="1"/>
  <c r="F59" i="2" s="1"/>
  <c r="F64" i="2" s="1"/>
  <c r="F75" i="2" s="1"/>
  <c r="F78" i="2" s="1"/>
  <c r="F89" i="2" s="1"/>
  <c r="F95" i="2" s="1"/>
  <c r="F96" i="2" s="1"/>
  <c r="F97" i="2" s="1"/>
  <c r="G39" i="2"/>
  <c r="I34" i="2"/>
  <c r="G42" i="2" l="1"/>
  <c r="G48" i="2"/>
  <c r="I48" i="2" s="1"/>
  <c r="I39" i="2"/>
  <c r="F40" i="2"/>
  <c r="I37" i="2"/>
  <c r="G52" i="2" l="1"/>
  <c r="G54" i="2" s="1"/>
  <c r="I42" i="2"/>
  <c r="F41" i="2"/>
  <c r="G40" i="2"/>
  <c r="I40" i="2" s="1"/>
  <c r="G55" i="2" l="1"/>
  <c r="I54" i="2"/>
  <c r="F44" i="2"/>
  <c r="G44" i="2" s="1"/>
  <c r="I44" i="2" s="1"/>
  <c r="G41" i="2"/>
  <c r="I41" i="2" s="1"/>
  <c r="G59" i="2" l="1"/>
  <c r="I55" i="2"/>
  <c r="F49" i="2"/>
  <c r="F45" i="2"/>
  <c r="G45" i="2" s="1"/>
  <c r="I45" i="2" s="1"/>
  <c r="G61" i="2" l="1"/>
  <c r="I59" i="2"/>
  <c r="F50" i="2"/>
  <c r="G49" i="2"/>
  <c r="I49" i="2" s="1"/>
  <c r="F51" i="2" l="1"/>
  <c r="G50" i="2"/>
  <c r="I50" i="2" s="1"/>
  <c r="G51" i="2" l="1"/>
  <c r="I51" i="2" s="1"/>
  <c r="I52" i="2" l="1"/>
  <c r="F57" i="2" l="1"/>
  <c r="G56" i="2"/>
  <c r="I56" i="2" s="1"/>
  <c r="I61" i="2" l="1"/>
  <c r="F63" i="2" l="1"/>
  <c r="G62" i="2"/>
  <c r="I62" i="2" s="1"/>
  <c r="F66" i="2" l="1"/>
  <c r="G63" i="2"/>
  <c r="I63" i="2" s="1"/>
  <c r="F67" i="2" l="1"/>
  <c r="F68" i="2" s="1"/>
  <c r="G66" i="2"/>
  <c r="I66" i="2" s="1"/>
  <c r="F69" i="2" l="1"/>
  <c r="G67" i="2"/>
  <c r="I67" i="2" s="1"/>
  <c r="F72" i="2" l="1"/>
  <c r="G69" i="2"/>
  <c r="I69" i="2" s="1"/>
  <c r="F73" i="2" l="1"/>
  <c r="G72" i="2"/>
  <c r="I72" i="2" s="1"/>
  <c r="F74" i="2" l="1"/>
  <c r="G73" i="2"/>
  <c r="I73" i="2" s="1"/>
  <c r="F76" i="2" l="1"/>
  <c r="G74" i="2"/>
  <c r="I74" i="2" s="1"/>
  <c r="F77" i="2" l="1"/>
  <c r="G76" i="2"/>
  <c r="I76" i="2" s="1"/>
  <c r="G77" i="2" l="1"/>
  <c r="I77" i="2" s="1"/>
  <c r="I82" i="2" l="1"/>
  <c r="F84" i="2" l="1"/>
  <c r="G83" i="2"/>
  <c r="I83" i="2" s="1"/>
  <c r="F85" i="2" l="1"/>
  <c r="G84" i="2"/>
  <c r="I84" i="2" s="1"/>
  <c r="G85" i="2" l="1"/>
  <c r="I85" i="2" s="1"/>
  <c r="F90" i="2"/>
  <c r="F91" i="2" s="1"/>
  <c r="F86" i="2"/>
  <c r="G86" i="2" s="1"/>
  <c r="I86" i="2" s="1"/>
  <c r="G91" i="2" l="1"/>
  <c r="I91" i="2" s="1"/>
  <c r="F99" i="2" l="1"/>
  <c r="G99" i="2" s="1"/>
  <c r="I99" i="2" s="1"/>
  <c r="I92" i="2"/>
</calcChain>
</file>

<file path=xl/sharedStrings.xml><?xml version="1.0" encoding="utf-8"?>
<sst xmlns="http://schemas.openxmlformats.org/spreadsheetml/2006/main" count="353" uniqueCount="209">
  <si>
    <t>Federal</t>
  </si>
  <si>
    <t>RPV</t>
  </si>
  <si>
    <t>VALORES EM REAIS</t>
  </si>
  <si>
    <t>INSS</t>
  </si>
  <si>
    <t>60 SM</t>
  </si>
  <si>
    <t>Estadual</t>
  </si>
  <si>
    <t>Alimentar</t>
  </si>
  <si>
    <t>Comum</t>
  </si>
  <si>
    <t>Angra dos Reis</t>
  </si>
  <si>
    <t>Aperibé</t>
  </si>
  <si>
    <t>Araruama</t>
  </si>
  <si>
    <t>Areal</t>
  </si>
  <si>
    <t>Armação de Búzios</t>
  </si>
  <si>
    <t>Arraial do Cabo</t>
  </si>
  <si>
    <t>Barra Mansa</t>
  </si>
  <si>
    <t>Belford Roxo</t>
  </si>
  <si>
    <t>Bom Jardim</t>
  </si>
  <si>
    <t>Bom Jesus do Itabapoana</t>
  </si>
  <si>
    <t>Cambuci</t>
  </si>
  <si>
    <t>Campos dos Goytacazes</t>
  </si>
  <si>
    <t>Cantagalo</t>
  </si>
  <si>
    <t>Cardoso Moreira</t>
  </si>
  <si>
    <t>Carmo</t>
  </si>
  <si>
    <t>Casemiro de Abreu</t>
  </si>
  <si>
    <t>Comendador Levy Gasparian</t>
  </si>
  <si>
    <t>Cordeiro</t>
  </si>
  <si>
    <t>Duas Barras</t>
  </si>
  <si>
    <t>Duque de Caxias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</si>
  <si>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</si>
  <si>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</si>
  <si>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</si>
  <si>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</si>
  <si>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</si>
  <si>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</si>
  <si>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</si>
  <si>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</si>
  <si>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</si>
  <si>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Macaé</t>
  </si>
  <si>
    <t>Macuco</t>
  </si>
  <si>
    <t>Magé</t>
  </si>
  <si>
    <t>Mangaratiba</t>
  </si>
  <si>
    <t>Maricá</t>
  </si>
  <si>
    <t>Mendes</t>
  </si>
  <si>
    <t>Mesquita</t>
  </si>
  <si>
    <t>Miguel Pereira</t>
  </si>
  <si>
    <t>Natividade</t>
  </si>
  <si>
    <t>Niterói</t>
  </si>
  <si>
    <t>Nova Friburgo</t>
  </si>
  <si>
    <t>Nova Iguaçú</t>
  </si>
  <si>
    <t>Paracambi</t>
  </si>
  <si>
    <t>Paraíba do Sul</t>
  </si>
  <si>
    <t>Paraty</t>
  </si>
  <si>
    <t>Petrópolis</t>
  </si>
  <si>
    <t>Pinheiral</t>
  </si>
  <si>
    <t>Piraí</t>
  </si>
  <si>
    <t>Porciúncula</t>
  </si>
  <si>
    <t>Porto Real</t>
  </si>
  <si>
    <t>Paty do Alferes</t>
  </si>
  <si>
    <t>Quatis</t>
  </si>
  <si>
    <t>Queimados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</si>
  <si>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</si>
  <si>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</si>
  <si>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</si>
  <si>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</si>
  <si>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</si>
  <si>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</si>
  <si>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</si>
  <si>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Pádua</t>
  </si>
  <si>
    <t>São Fidelis</t>
  </si>
  <si>
    <t>São Francisco do Itabapoana</t>
  </si>
  <si>
    <t>São Gonçalo</t>
  </si>
  <si>
    <t>São João da Barra</t>
  </si>
  <si>
    <t>São José de Ubá</t>
  </si>
  <si>
    <t>São Pedro da Aldeia</t>
  </si>
  <si>
    <t>São Sebastião do Alto</t>
  </si>
  <si>
    <t>Sapucaia</t>
  </si>
  <si>
    <t>Saquarema</t>
  </si>
  <si>
    <t>Seropédica</t>
  </si>
  <si>
    <t>Silva Jardim</t>
  </si>
  <si>
    <t>Sumidouro</t>
  </si>
  <si>
    <t>Teresópolis</t>
  </si>
  <si>
    <t>Três Rios</t>
  </si>
  <si>
    <t>Varre-Sai</t>
  </si>
  <si>
    <t>Vassouras</t>
  </si>
  <si>
    <t>Volta Redonda</t>
  </si>
  <si>
    <t>Municipio</t>
  </si>
  <si>
    <t>LM nº 719/2012
Teto da Previdência</t>
  </si>
  <si>
    <t>LM nº 2153/18
Teto da Previdência</t>
  </si>
  <si>
    <t>Barra do Piraí</t>
  </si>
  <si>
    <t>LM nº 1543/2017
Teto da Previdência</t>
  </si>
  <si>
    <t>LM nº1476/17
Teto da Previdência</t>
  </si>
  <si>
    <t>Cachoeiras de Macacu</t>
  </si>
  <si>
    <t xml:space="preserve">
LM nº2343/17 e IN nº001/18
Teto da Previdência
</t>
  </si>
  <si>
    <t>LM nº8766/17
Teto da Previdência</t>
  </si>
  <si>
    <t>LM nº1181/13
Teto da Previdência</t>
  </si>
  <si>
    <t>LM nº671/17
R$8.433,00(s/correção)
(Correção:IGPM-FGV)</t>
  </si>
  <si>
    <t>LM nº732/11
Teto da Previdência</t>
  </si>
  <si>
    <t>LEI 2378/2019                                   Teto da Previdência</t>
  </si>
  <si>
    <t xml:space="preserve">LM nº 1115/2013
Teto da Previdência 2019  </t>
  </si>
  <si>
    <t>Engenheiro Paulo de Frontin</t>
  </si>
  <si>
    <t>2500 UFITA = R$8.699,25
Unidade Fiscal de Referência do Município de Itaboraí
LM2150/10 e Dec. Nº78/17</t>
  </si>
  <si>
    <t xml:space="preserve">LM nº3518/17
Teto da Previdência 2019  </t>
  </si>
  <si>
    <t>LEI Nº 742/2016</t>
  </si>
  <si>
    <t>Laje do Muriaé</t>
  </si>
  <si>
    <t>2000 URM (unidade de referência municipal)
LCM nº 3435/10</t>
  </si>
  <si>
    <t>LM nº833/18
Teto da Previdência</t>
  </si>
  <si>
    <t>Teto da Previdência 2018  
LM nº2435/18</t>
  </si>
  <si>
    <t>Teto da Previdência 
LM nº3180/17</t>
  </si>
  <si>
    <t>Miracema</t>
  </si>
  <si>
    <t>Teto da Previdência 
LM nº1442/13</t>
  </si>
  <si>
    <t>Teto da Previdência 
LM nº559/2011</t>
  </si>
  <si>
    <t>Nilópolis</t>
  </si>
  <si>
    <t>R$10.000,00
LM.nº4301/2014</t>
  </si>
  <si>
    <t xml:space="preserve">Teto da Previdência 2019
LM nº 4646/2017  </t>
  </si>
  <si>
    <t>08 SM - LM nº 1216/17</t>
  </si>
  <si>
    <t>Teto da Previdência   
LM nº550/10</t>
  </si>
  <si>
    <t>LM nº1104/12
R$12.440,00(s/correção)
(Correção:IPCA)</t>
  </si>
  <si>
    <t>2470 UFIR
LC nº 036/08 e Decreto nº 2217/17</t>
  </si>
  <si>
    <t>LM nº1557/15
R$9.327,50(s/correção)
(Correção:IGPM-FGV)</t>
  </si>
  <si>
    <t>LM nº1851/16
Teto da Previdência</t>
  </si>
  <si>
    <t>LM nº1340/07
Teto da Previdência</t>
  </si>
  <si>
    <t>LM nº3856/17
Teto da Previdência</t>
  </si>
  <si>
    <t>São João de Meriti</t>
  </si>
  <si>
    <t>São José do Vale do Rio Preto</t>
  </si>
  <si>
    <t>Valor de dispensa de licitação, art.24, I e II da Lei nº 8666/93 - LM nº1659/02</t>
  </si>
  <si>
    <t>LM nº2326/11
Teto da Previdência</t>
  </si>
  <si>
    <t xml:space="preserve">Projeto de Lei nº 30/2018
propõe Teto da Previdência. </t>
  </si>
  <si>
    <t xml:space="preserve">LM nº3568/17
Teto da Previdência </t>
  </si>
  <si>
    <t>Trajano de Moraes</t>
  </si>
  <si>
    <t xml:space="preserve">LM nº1001/16
Teto da Previdência </t>
  </si>
  <si>
    <t xml:space="preserve">LM nº3503/11
Teto da Previdência </t>
  </si>
  <si>
    <t>LM nº 3668/01 - R$10.000,00</t>
  </si>
  <si>
    <t>Referências</t>
  </si>
  <si>
    <t xml:space="preserve">Cabo Frio </t>
  </si>
  <si>
    <t>-</t>
  </si>
  <si>
    <t>FATOR REAJUSTE</t>
  </si>
  <si>
    <t>08 SM - LM nº 4637/17</t>
  </si>
  <si>
    <t>ALTERAÇÃO</t>
  </si>
  <si>
    <t>LEGISLAÇÃO</t>
  </si>
  <si>
    <t>VALOR UFITA - ITABORAÍ</t>
  </si>
  <si>
    <t>UFIR - QUEIMADOS</t>
  </si>
  <si>
    <t>PIRAÍ</t>
  </si>
  <si>
    <t>4,52% (IPCA ACUMULADO 2020)</t>
  </si>
  <si>
    <t>ENTE</t>
  </si>
  <si>
    <t>VALOR DE REFERÊNCIA</t>
  </si>
  <si>
    <t>Teto da Previdência
LM nº 2.776/2010</t>
  </si>
  <si>
    <t>ÍNDICES</t>
  </si>
  <si>
    <t>INPC</t>
  </si>
  <si>
    <t>IPCA</t>
  </si>
  <si>
    <t>IGPM</t>
  </si>
  <si>
    <t>ACUMULADO 2020</t>
  </si>
  <si>
    <t>Índice</t>
  </si>
  <si>
    <t>ATUALIZAÇÃO UFIR</t>
  </si>
  <si>
    <t>Valença</t>
  </si>
  <si>
    <t>LEI 1356/2018</t>
  </si>
  <si>
    <t>290 UFITAN
LM nº 890/13 / LM nº 938/2014
Decreto nº 99/2020</t>
  </si>
  <si>
    <t>LEGENDA:</t>
  </si>
  <si>
    <t>REGIME GERAL- Entes que pagam precatórios na forma do art.100 da Constituição Federal de 1988.</t>
  </si>
  <si>
    <t>ESPECIAL</t>
  </si>
  <si>
    <t>COMUM</t>
  </si>
  <si>
    <t>PLANOS DE PAGAMENTO</t>
  </si>
  <si>
    <t>VALOR DA PARCELA DE PRIORIDADE</t>
  </si>
  <si>
    <t>REGIME ESPECIAL- Entes  inseridos na Emenda Constitucional nº 94/2016 e nº 99/2017 , que pagam precatórios de forma parcelada conforme plano de pagamento anual com parcelas mensais.</t>
  </si>
  <si>
    <t>LM Nº 718/2017
Teto da Previdência</t>
  </si>
  <si>
    <t>LM 152/2014 - Teto da Previdência</t>
  </si>
  <si>
    <t xml:space="preserve">LM N° 2.838 de 02.06.2017 - Teto da Previdência              </t>
  </si>
  <si>
    <t>URM - MACAÉ (VALOR EQUIPARADO À UFIR)</t>
  </si>
  <si>
    <t>TETO DA PREVIDÊNCIA</t>
  </si>
  <si>
    <t>Teto Previdência
LM nº 845/2014</t>
  </si>
  <si>
    <t>LM nº 1.139/2019 - Decreto nº 1.923/2021
a partir de 16/09/2021</t>
  </si>
  <si>
    <t>PLANILHA VALORES RPV - 2021/2022 E VALOR PARCELA PRIORITÁRIA</t>
  </si>
  <si>
    <t>Medida Prov. 
Nº 1.091/2021</t>
  </si>
  <si>
    <t xml:space="preserve">SALÁRIO MÍNIMO    </t>
  </si>
  <si>
    <t>LM 2150 - DEC 141/2020</t>
  </si>
  <si>
    <t>LM 2150 - DEC 247/2021</t>
  </si>
  <si>
    <t>Tanguá*</t>
  </si>
  <si>
    <t>LM.nº 3.054/2018                                     
15 salários mínimos</t>
  </si>
  <si>
    <t>10 salários mínimos - LM nº 859/2018</t>
  </si>
  <si>
    <t>Não possui lei específica.
30 salários mínimos</t>
  </si>
  <si>
    <t>LM nº 1.781/2020 - Teto da Previdência</t>
  </si>
  <si>
    <t>05 salários mínimos - LM nº 715/04
VALOR INFERIOR AO TETO DA PREVIDÊNCIA - 30 salários mínimos</t>
  </si>
  <si>
    <t>LM nº 756/17 - R$ 6.000,00
VALOR INFERIOR AO TETO DA PREVIDÊNCIA - 30 salários mínimos</t>
  </si>
  <si>
    <t>01 SM - LM nº 1606/10 (VLR ILEGAL)
VALOR INFERIOR AO TETO DA PREVIDÊNCIA - 30 salários mínimos</t>
  </si>
  <si>
    <t>10 salários mínimos - LM nº 499/18</t>
  </si>
  <si>
    <t>10 salários mínimos - LM nº 006/05</t>
  </si>
  <si>
    <t xml:space="preserve">R$ 6.000,00 - LM nº1516/17
VALOR INFERIOR AO TETO DA PREVIDÊNCIA - 30 salários mínimos
</t>
  </si>
  <si>
    <t>15 salários mínimos - LM nº 911/18</t>
  </si>
  <si>
    <t>30 salários mínimos - Art. 87, II - ADCT</t>
  </si>
  <si>
    <t>30 salários mínimos - LM nº 2909/12</t>
  </si>
  <si>
    <t>Quissamã*</t>
  </si>
  <si>
    <t>LM 2288/2017 R$6.000,00
VALOR INFERIOR AO TETO DA PREVIDÊNCIA - 30 salários mínimos</t>
  </si>
  <si>
    <t>10 salários mínimos - LM nº 1999/11</t>
  </si>
  <si>
    <t>10 salários mínimos
LM nº 6848/11 e 6258/05</t>
  </si>
  <si>
    <t>15 salários mínimos
LCM nº 3247/16</t>
  </si>
  <si>
    <t>40 salários mínimos - LM nº 1206/10</t>
  </si>
  <si>
    <t>LM nº 769/2009 - 10 salários mínimos</t>
  </si>
  <si>
    <t>10 salários mínimos - LM nº 691/06</t>
  </si>
  <si>
    <t>Não possui lei específica.
30 salários mínimos até 15/09/2021</t>
  </si>
  <si>
    <t>LM nº 1.282/2018
7 salários mínimos</t>
  </si>
  <si>
    <t xml:space="preserve">LM nº 1456/17
R$ 7.000,00
VALOR INFERIOR AO TETO DA PREVIDÊNCIA - 30 salários mínimos
</t>
  </si>
  <si>
    <t>15 salários mínimos - LCM nº 004/12</t>
  </si>
  <si>
    <t>10 salários mínimos - LM nº 1649/05</t>
  </si>
  <si>
    <t xml:space="preserve">20 salários mínimos
</t>
  </si>
  <si>
    <t>INPC ACUMULADO 2021</t>
  </si>
  <si>
    <t>Carapebus*</t>
  </si>
  <si>
    <t>Conceição de Macabu*</t>
  </si>
  <si>
    <t>Obs: * Aguardando retorno de e-mail, contendo informação sobre valores de referência do exercicio de 2022.</t>
  </si>
  <si>
    <t>Lei Municipal nº 716/2021
Teto da Previdência</t>
  </si>
  <si>
    <t>Lei Municipal nº 2093/2021
70 UFIMCAs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</si>
</sst>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&quot;R$&quot;\ #,##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4" fontId="3" fillId="6" borderId="1" xfId="0" applyNumberFormat="1" applyFont="1" applyFill="1" applyBorder="1" applyAlignment="1">
      <alignment vertical="center" wrapText="1"/>
    </xf>
    <xf numFmtId="44" fontId="5" fillId="3" borderId="1" xfId="1" applyFont="1" applyFill="1" applyBorder="1" applyAlignment="1">
      <alignment horizontal="center" vertical="center"/>
    </xf>
    <xf numFmtId="44" fontId="6" fillId="5" borderId="2" xfId="1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/>
    </xf>
    <xf numFmtId="44" fontId="6" fillId="6" borderId="2" xfId="1" applyFont="1" applyFill="1" applyBorder="1" applyAlignment="1">
      <alignment horizontal="center" vertical="center"/>
    </xf>
    <xf numFmtId="44" fontId="7" fillId="6" borderId="2" xfId="1" applyFont="1" applyFill="1" applyBorder="1" applyAlignment="1">
      <alignment horizontal="center" vertical="center"/>
    </xf>
    <xf numFmtId="44" fontId="7" fillId="5" borderId="2" xfId="1" applyFont="1" applyFill="1" applyBorder="1" applyAlignment="1">
      <alignment horizontal="center" vertical="center"/>
    </xf>
    <xf numFmtId="44" fontId="6" fillId="0" borderId="0" xfId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44" fontId="6" fillId="5" borderId="1" xfId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center" vertical="center"/>
    </xf>
    <xf numFmtId="44" fontId="6" fillId="6" borderId="1" xfId="1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/>
    </xf>
    <xf numFmtId="44" fontId="7" fillId="6" borderId="1" xfId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/>
    </xf>
    <xf numFmtId="44" fontId="7" fillId="5" borderId="1" xfId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 wrapText="1"/>
    </xf>
    <xf numFmtId="165" fontId="7" fillId="6" borderId="1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8" fontId="7" fillId="5" borderId="1" xfId="1" applyNumberFormat="1" applyFont="1" applyFill="1" applyBorder="1" applyAlignment="1">
      <alignment horizontal="right" vertical="center"/>
    </xf>
    <xf numFmtId="165" fontId="7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4" fontId="6" fillId="0" borderId="1" xfId="1" applyNumberFormat="1" applyFont="1" applyBorder="1" applyAlignment="1">
      <alignment horizontal="center" vertical="center"/>
    </xf>
    <xf numFmtId="10" fontId="6" fillId="0" borderId="1" xfId="1" applyNumberFormat="1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44" fontId="3" fillId="5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44" fontId="3" fillId="6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44" fontId="4" fillId="6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10" fontId="6" fillId="0" borderId="1" xfId="0" applyNumberFormat="1" applyFont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left" vertical="center"/>
    </xf>
    <xf numFmtId="0" fontId="11" fillId="4" borderId="10" xfId="0" applyFont="1" applyFill="1" applyBorder="1" applyAlignment="1">
      <alignment horizontal="left" vertical="center"/>
    </xf>
    <xf numFmtId="0" fontId="11" fillId="4" borderId="11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1"/>
  <sheetViews>
    <sheetView showGridLines="0" tabSelected="1" view="pageBreakPreview" topLeftCell="A16" zoomScale="70" zoomScaleNormal="80" zoomScaleSheetLayoutView="70" workbookViewId="0">
      <selection activeCell="G28" sqref="G28"/>
    </sheetView>
  </sheetViews>
  <sheetFormatPr defaultRowHeight="15" x14ac:dyDescent="0.25"/>
  <cols>
    <col min="1" max="1" width="9.140625" style="61"/>
    <col min="2" max="2" width="34.7109375" style="61" customWidth="1"/>
    <col min="3" max="3" width="32.85546875" style="61" customWidth="1"/>
    <col min="4" max="4" width="28.7109375" style="61" customWidth="1"/>
    <col min="5" max="5" width="30.140625" style="61" customWidth="1"/>
    <col min="6" max="7" width="28.7109375" style="61" customWidth="1"/>
    <col min="8" max="8" width="16.28515625" style="59" customWidth="1"/>
    <col min="9" max="9" width="20.5703125" style="60" customWidth="1"/>
  </cols>
  <sheetData>
    <row r="1" spans="1:9" ht="30" customHeight="1" x14ac:dyDescent="0.25">
      <c r="A1" s="67" t="s">
        <v>170</v>
      </c>
      <c r="B1" s="67"/>
      <c r="C1" s="67"/>
      <c r="D1" s="67"/>
      <c r="E1" s="67"/>
      <c r="F1" s="67"/>
      <c r="G1" s="68"/>
      <c r="H1" s="66" t="s">
        <v>160</v>
      </c>
      <c r="I1" s="66" t="s">
        <v>161</v>
      </c>
    </row>
    <row r="2" spans="1:9" ht="30" customHeight="1" x14ac:dyDescent="0.25">
      <c r="A2" s="46"/>
      <c r="B2" s="47" t="s">
        <v>143</v>
      </c>
      <c r="C2" s="46" t="s">
        <v>138</v>
      </c>
      <c r="D2" s="65">
        <v>2021</v>
      </c>
      <c r="E2" s="65"/>
      <c r="F2" s="69">
        <v>2022</v>
      </c>
      <c r="G2" s="70"/>
      <c r="H2" s="66"/>
      <c r="I2" s="66"/>
    </row>
    <row r="3" spans="1:9" ht="33" customHeight="1" x14ac:dyDescent="0.25">
      <c r="A3" s="48"/>
      <c r="B3" s="48" t="s">
        <v>0</v>
      </c>
      <c r="C3" s="15" t="s">
        <v>1</v>
      </c>
      <c r="D3" s="15" t="s">
        <v>144</v>
      </c>
      <c r="E3" s="5" t="s">
        <v>2</v>
      </c>
      <c r="F3" s="15" t="s">
        <v>144</v>
      </c>
      <c r="G3" s="5" t="s">
        <v>2</v>
      </c>
      <c r="H3" s="49"/>
      <c r="I3" s="50"/>
    </row>
    <row r="4" spans="1:9" ht="32.25" customHeight="1" x14ac:dyDescent="0.25">
      <c r="A4" s="17">
        <v>1</v>
      </c>
      <c r="B4" s="16" t="s">
        <v>3</v>
      </c>
      <c r="C4" s="17" t="s">
        <v>4</v>
      </c>
      <c r="D4" s="18">
        <v>1100</v>
      </c>
      <c r="E4" s="19">
        <f>D4*60</f>
        <v>66000</v>
      </c>
      <c r="F4" s="20">
        <v>1212</v>
      </c>
      <c r="G4" s="6">
        <f>F4*60</f>
        <v>72720</v>
      </c>
      <c r="H4" s="51" t="s">
        <v>159</v>
      </c>
      <c r="I4" s="52">
        <f>G4*3</f>
        <v>218160</v>
      </c>
    </row>
    <row r="5" spans="1:9" ht="31.5" customHeight="1" x14ac:dyDescent="0.25">
      <c r="A5" s="53"/>
      <c r="B5" s="48" t="s">
        <v>5</v>
      </c>
      <c r="C5" s="15" t="s">
        <v>1</v>
      </c>
      <c r="D5" s="15"/>
      <c r="E5" s="5" t="s">
        <v>2</v>
      </c>
      <c r="F5" s="15"/>
      <c r="G5" s="7" t="s">
        <v>2</v>
      </c>
      <c r="H5" s="49"/>
      <c r="I5" s="50"/>
    </row>
    <row r="6" spans="1:9" ht="32.25" customHeight="1" x14ac:dyDescent="0.25">
      <c r="A6" s="22">
        <v>1</v>
      </c>
      <c r="B6" s="21" t="s">
        <v>6</v>
      </c>
      <c r="C6" s="23" t="s">
        <v>202</v>
      </c>
      <c r="D6" s="23">
        <v>1100</v>
      </c>
      <c r="E6" s="24">
        <f>D6*20</f>
        <v>22000</v>
      </c>
      <c r="F6" s="25">
        <f>F4</f>
        <v>1212</v>
      </c>
      <c r="G6" s="8">
        <f>F6*20</f>
        <v>24240</v>
      </c>
      <c r="H6" s="54" t="s">
        <v>158</v>
      </c>
      <c r="I6" s="55">
        <f>G6*5</f>
        <v>121200</v>
      </c>
    </row>
    <row r="7" spans="1:9" ht="32.25" customHeight="1" x14ac:dyDescent="0.25">
      <c r="A7" s="22">
        <v>2</v>
      </c>
      <c r="B7" s="21" t="s">
        <v>7</v>
      </c>
      <c r="C7" s="23" t="s">
        <v>202</v>
      </c>
      <c r="D7" s="23">
        <v>1100</v>
      </c>
      <c r="E7" s="24">
        <f>D7*20</f>
        <v>22000</v>
      </c>
      <c r="F7" s="25">
        <f>F4</f>
        <v>1212</v>
      </c>
      <c r="G7" s="8">
        <f>F7*20</f>
        <v>24240</v>
      </c>
      <c r="H7" s="54" t="s">
        <v>158</v>
      </c>
      <c r="I7" s="56">
        <f>G7*5</f>
        <v>121200</v>
      </c>
    </row>
    <row r="8" spans="1:9" ht="33.75" customHeight="1" x14ac:dyDescent="0.25">
      <c r="A8" s="53"/>
      <c r="B8" s="48" t="s">
        <v>85</v>
      </c>
      <c r="C8" s="15" t="s">
        <v>1</v>
      </c>
      <c r="D8" s="15"/>
      <c r="E8" s="5" t="s">
        <v>2</v>
      </c>
      <c r="F8" s="15"/>
      <c r="G8" s="7" t="s">
        <v>2</v>
      </c>
      <c r="H8" s="49"/>
      <c r="I8" s="50"/>
    </row>
    <row r="9" spans="1:9" ht="32.25" customHeight="1" x14ac:dyDescent="0.25">
      <c r="A9" s="22">
        <v>1</v>
      </c>
      <c r="B9" s="21" t="s">
        <v>8</v>
      </c>
      <c r="C9" s="22" t="s">
        <v>201</v>
      </c>
      <c r="D9" s="23">
        <v>1100</v>
      </c>
      <c r="E9" s="24">
        <f>D9*10</f>
        <v>11000</v>
      </c>
      <c r="F9" s="25">
        <f>F4</f>
        <v>1212</v>
      </c>
      <c r="G9" s="8">
        <f>F9*10</f>
        <v>12120</v>
      </c>
      <c r="H9" s="54" t="s">
        <v>158</v>
      </c>
      <c r="I9" s="55">
        <f>G9*5</f>
        <v>60600</v>
      </c>
    </row>
    <row r="10" spans="1:9" ht="32.25" customHeight="1" x14ac:dyDescent="0.25">
      <c r="A10" s="22">
        <v>2</v>
      </c>
      <c r="B10" s="21" t="s">
        <v>9</v>
      </c>
      <c r="C10" s="22" t="s">
        <v>200</v>
      </c>
      <c r="D10" s="23">
        <v>1100</v>
      </c>
      <c r="E10" s="24">
        <f>D10*15</f>
        <v>16500</v>
      </c>
      <c r="F10" s="25">
        <f>F9</f>
        <v>1212</v>
      </c>
      <c r="G10" s="8">
        <f>F10*15</f>
        <v>18180</v>
      </c>
      <c r="H10" s="54" t="s">
        <v>158</v>
      </c>
      <c r="I10" s="55">
        <f t="shared" ref="I10:I14" si="0">G10*5</f>
        <v>90900</v>
      </c>
    </row>
    <row r="11" spans="1:9" ht="32.25" customHeight="1" x14ac:dyDescent="0.25">
      <c r="A11" s="17">
        <v>3</v>
      </c>
      <c r="B11" s="16" t="s">
        <v>10</v>
      </c>
      <c r="C11" s="16" t="s">
        <v>178</v>
      </c>
      <c r="D11" s="18">
        <v>1100</v>
      </c>
      <c r="E11" s="19">
        <f>D11*30</f>
        <v>33000</v>
      </c>
      <c r="F11" s="20">
        <f t="shared" ref="F11" si="1">F6</f>
        <v>1212</v>
      </c>
      <c r="G11" s="6">
        <f>F11*30</f>
        <v>36360</v>
      </c>
      <c r="H11" s="51" t="s">
        <v>159</v>
      </c>
      <c r="I11" s="52">
        <f>G11*3</f>
        <v>109080</v>
      </c>
    </row>
    <row r="12" spans="1:9" ht="32.25" customHeight="1" x14ac:dyDescent="0.25">
      <c r="A12" s="22">
        <v>4</v>
      </c>
      <c r="B12" s="21" t="s">
        <v>11</v>
      </c>
      <c r="C12" s="22" t="s">
        <v>86</v>
      </c>
      <c r="D12" s="23">
        <v>6433.57</v>
      </c>
      <c r="E12" s="24">
        <f>D12</f>
        <v>6433.57</v>
      </c>
      <c r="F12" s="25">
        <v>7087.22</v>
      </c>
      <c r="G12" s="8">
        <f>F12</f>
        <v>7087.22</v>
      </c>
      <c r="H12" s="54" t="s">
        <v>158</v>
      </c>
      <c r="I12" s="55">
        <f t="shared" si="0"/>
        <v>35436.1</v>
      </c>
    </row>
    <row r="13" spans="1:9" ht="32.25" customHeight="1" x14ac:dyDescent="0.25">
      <c r="A13" s="22">
        <v>5</v>
      </c>
      <c r="B13" s="21" t="s">
        <v>12</v>
      </c>
      <c r="C13" s="21" t="s">
        <v>178</v>
      </c>
      <c r="D13" s="23">
        <v>1100</v>
      </c>
      <c r="E13" s="24">
        <f>1100*30</f>
        <v>33000</v>
      </c>
      <c r="F13" s="25">
        <f>F9</f>
        <v>1212</v>
      </c>
      <c r="G13" s="8">
        <f>F13*30</f>
        <v>36360</v>
      </c>
      <c r="H13" s="54" t="s">
        <v>158</v>
      </c>
      <c r="I13" s="55">
        <f t="shared" si="0"/>
        <v>181800</v>
      </c>
    </row>
    <row r="14" spans="1:9" ht="32.25" customHeight="1" x14ac:dyDescent="0.25">
      <c r="A14" s="22">
        <v>6</v>
      </c>
      <c r="B14" s="21" t="s">
        <v>13</v>
      </c>
      <c r="C14" s="22" t="s">
        <v>87</v>
      </c>
      <c r="D14" s="23">
        <f>D12</f>
        <v>6433.57</v>
      </c>
      <c r="E14" s="24">
        <v>6433.57</v>
      </c>
      <c r="F14" s="25">
        <v>7087.22</v>
      </c>
      <c r="G14" s="8">
        <f>F14</f>
        <v>7087.22</v>
      </c>
      <c r="H14" s="54" t="s">
        <v>158</v>
      </c>
      <c r="I14" s="55">
        <f t="shared" si="0"/>
        <v>35436.1</v>
      </c>
    </row>
    <row r="15" spans="1:9" ht="32.25" customHeight="1" x14ac:dyDescent="0.25">
      <c r="A15" s="17">
        <v>7</v>
      </c>
      <c r="B15" s="16" t="s">
        <v>88</v>
      </c>
      <c r="C15" s="16" t="s">
        <v>178</v>
      </c>
      <c r="D15" s="18">
        <f>D6</f>
        <v>1100</v>
      </c>
      <c r="E15" s="19">
        <f>1100*30</f>
        <v>33000</v>
      </c>
      <c r="F15" s="20">
        <f>F9</f>
        <v>1212</v>
      </c>
      <c r="G15" s="6">
        <f>F15*30</f>
        <v>36360</v>
      </c>
      <c r="H15" s="51" t="s">
        <v>159</v>
      </c>
      <c r="I15" s="52">
        <f>G15*3</f>
        <v>109080</v>
      </c>
    </row>
    <row r="16" spans="1:9" ht="32.25" customHeight="1" x14ac:dyDescent="0.25">
      <c r="A16" s="22">
        <v>8</v>
      </c>
      <c r="B16" s="21" t="s">
        <v>14</v>
      </c>
      <c r="C16" s="22" t="s">
        <v>136</v>
      </c>
      <c r="D16" s="23">
        <f>D6</f>
        <v>1100</v>
      </c>
      <c r="E16" s="24">
        <f>1100*8</f>
        <v>8800</v>
      </c>
      <c r="F16" s="25">
        <f>F15</f>
        <v>1212</v>
      </c>
      <c r="G16" s="8">
        <f>F16*8</f>
        <v>9696</v>
      </c>
      <c r="H16" s="54" t="s">
        <v>158</v>
      </c>
      <c r="I16" s="55">
        <f>G16*5</f>
        <v>48480</v>
      </c>
    </row>
    <row r="17" spans="1:9" ht="25.5" x14ac:dyDescent="0.25">
      <c r="A17" s="22">
        <v>9</v>
      </c>
      <c r="B17" s="21" t="s">
        <v>15</v>
      </c>
      <c r="C17" s="21" t="s">
        <v>89</v>
      </c>
      <c r="D17" s="23">
        <f>D12</f>
        <v>6433.57</v>
      </c>
      <c r="E17" s="24">
        <v>6433.57</v>
      </c>
      <c r="F17" s="25">
        <f>F14</f>
        <v>7087.22</v>
      </c>
      <c r="G17" s="8">
        <f>F17</f>
        <v>7087.22</v>
      </c>
      <c r="H17" s="54" t="s">
        <v>158</v>
      </c>
      <c r="I17" s="55">
        <f>G17*5</f>
        <v>35436.1</v>
      </c>
    </row>
    <row r="18" spans="1:9" ht="25.5" x14ac:dyDescent="0.25">
      <c r="A18" s="17">
        <v>10</v>
      </c>
      <c r="B18" s="16" t="s">
        <v>16</v>
      </c>
      <c r="C18" s="16" t="s">
        <v>90</v>
      </c>
      <c r="D18" s="18">
        <f>D12</f>
        <v>6433.57</v>
      </c>
      <c r="E18" s="19">
        <v>6433.57</v>
      </c>
      <c r="F18" s="20">
        <f>F17</f>
        <v>7087.22</v>
      </c>
      <c r="G18" s="6">
        <f>F18</f>
        <v>7087.22</v>
      </c>
      <c r="H18" s="51" t="s">
        <v>159</v>
      </c>
      <c r="I18" s="52">
        <f>G18*3</f>
        <v>21261.66</v>
      </c>
    </row>
    <row r="19" spans="1:9" ht="42.75" customHeight="1" x14ac:dyDescent="0.25">
      <c r="A19" s="26">
        <v>11</v>
      </c>
      <c r="B19" s="27" t="s">
        <v>17</v>
      </c>
      <c r="C19" s="27" t="s">
        <v>154</v>
      </c>
      <c r="D19" s="28" t="s">
        <v>134</v>
      </c>
      <c r="E19" s="29">
        <v>11987.5</v>
      </c>
      <c r="F19" s="28" t="s">
        <v>134</v>
      </c>
      <c r="G19" s="9">
        <f>E19</f>
        <v>11987.5</v>
      </c>
      <c r="H19" s="3" t="s">
        <v>158</v>
      </c>
      <c r="I19" s="55">
        <f>G19*5</f>
        <v>59937.5</v>
      </c>
    </row>
    <row r="20" spans="1:9" ht="31.5" customHeight="1" x14ac:dyDescent="0.25">
      <c r="A20" s="22">
        <v>12</v>
      </c>
      <c r="B20" s="21" t="s">
        <v>133</v>
      </c>
      <c r="C20" s="21" t="s">
        <v>178</v>
      </c>
      <c r="D20" s="23">
        <f>D6</f>
        <v>1100</v>
      </c>
      <c r="E20" s="24">
        <f>1100*30</f>
        <v>33000</v>
      </c>
      <c r="F20" s="25">
        <v>1212</v>
      </c>
      <c r="G20" s="8">
        <f>F20*30</f>
        <v>36360</v>
      </c>
      <c r="H20" s="54" t="s">
        <v>158</v>
      </c>
      <c r="I20" s="55">
        <f t="shared" ref="I20:I23" si="2">G20*5</f>
        <v>181800</v>
      </c>
    </row>
    <row r="21" spans="1:9" ht="51" x14ac:dyDescent="0.25">
      <c r="A21" s="22">
        <v>13</v>
      </c>
      <c r="B21" s="21" t="s">
        <v>91</v>
      </c>
      <c r="C21" s="21" t="s">
        <v>92</v>
      </c>
      <c r="D21" s="23">
        <f>D12</f>
        <v>6433.57</v>
      </c>
      <c r="E21" s="24">
        <v>6433.57</v>
      </c>
      <c r="F21" s="25">
        <f>F18</f>
        <v>7087.22</v>
      </c>
      <c r="G21" s="8">
        <f>F21</f>
        <v>7087.22</v>
      </c>
      <c r="H21" s="54" t="s">
        <v>158</v>
      </c>
      <c r="I21" s="55">
        <f t="shared" si="2"/>
        <v>35436.1</v>
      </c>
    </row>
    <row r="22" spans="1:9" ht="27" customHeight="1" x14ac:dyDescent="0.25">
      <c r="A22" s="22">
        <v>14</v>
      </c>
      <c r="B22" s="27" t="s">
        <v>18</v>
      </c>
      <c r="C22" s="21" t="s">
        <v>164</v>
      </c>
      <c r="D22" s="23">
        <f>D12</f>
        <v>6433.57</v>
      </c>
      <c r="E22" s="24">
        <v>6433.57</v>
      </c>
      <c r="F22" s="25">
        <f>F21</f>
        <v>7087.22</v>
      </c>
      <c r="G22" s="8">
        <f t="shared" ref="G22:G24" si="3">F22</f>
        <v>7087.22</v>
      </c>
      <c r="H22" s="54" t="s">
        <v>158</v>
      </c>
      <c r="I22" s="55">
        <f t="shared" si="2"/>
        <v>35436.1</v>
      </c>
    </row>
    <row r="23" spans="1:9" ht="25.5" x14ac:dyDescent="0.25">
      <c r="A23" s="22">
        <v>15</v>
      </c>
      <c r="B23" s="21" t="s">
        <v>19</v>
      </c>
      <c r="C23" s="21" t="s">
        <v>93</v>
      </c>
      <c r="D23" s="23">
        <f t="shared" ref="D23" si="4">D14</f>
        <v>6433.57</v>
      </c>
      <c r="E23" s="24">
        <v>6433.57</v>
      </c>
      <c r="F23" s="25">
        <f>F22</f>
        <v>7087.22</v>
      </c>
      <c r="G23" s="8">
        <f t="shared" si="3"/>
        <v>7087.22</v>
      </c>
      <c r="H23" s="54" t="s">
        <v>158</v>
      </c>
      <c r="I23" s="55">
        <f t="shared" si="2"/>
        <v>35436.1</v>
      </c>
    </row>
    <row r="24" spans="1:9" ht="25.5" x14ac:dyDescent="0.25">
      <c r="A24" s="17">
        <v>16</v>
      </c>
      <c r="B24" s="16" t="s">
        <v>20</v>
      </c>
      <c r="C24" s="16" t="s">
        <v>94</v>
      </c>
      <c r="D24" s="18">
        <f>D12</f>
        <v>6433.57</v>
      </c>
      <c r="E24" s="19">
        <v>6433.57</v>
      </c>
      <c r="F24" s="20">
        <f>F23</f>
        <v>7087.22</v>
      </c>
      <c r="G24" s="6">
        <f t="shared" si="3"/>
        <v>7087.22</v>
      </c>
      <c r="H24" s="51" t="s">
        <v>159</v>
      </c>
      <c r="I24" s="52">
        <f>G24*3</f>
        <v>21261.66</v>
      </c>
    </row>
    <row r="25" spans="1:9" ht="38.25" x14ac:dyDescent="0.25">
      <c r="A25" s="17">
        <v>17</v>
      </c>
      <c r="B25" s="16" t="s">
        <v>204</v>
      </c>
      <c r="C25" s="16" t="s">
        <v>95</v>
      </c>
      <c r="D25" s="18" t="s">
        <v>134</v>
      </c>
      <c r="E25" s="19">
        <v>8433</v>
      </c>
      <c r="F25" s="20" t="s">
        <v>134</v>
      </c>
      <c r="G25" s="6">
        <v>8433</v>
      </c>
      <c r="H25" s="51" t="s">
        <v>159</v>
      </c>
      <c r="I25" s="52">
        <f t="shared" ref="I25:I30" si="5">G25*3</f>
        <v>25299</v>
      </c>
    </row>
    <row r="26" spans="1:9" ht="27.75" customHeight="1" x14ac:dyDescent="0.25">
      <c r="A26" s="17">
        <v>18</v>
      </c>
      <c r="B26" s="16" t="s">
        <v>21</v>
      </c>
      <c r="C26" s="16" t="s">
        <v>178</v>
      </c>
      <c r="D26" s="18">
        <f>D6</f>
        <v>1100</v>
      </c>
      <c r="E26" s="19">
        <f>1100*30</f>
        <v>33000</v>
      </c>
      <c r="F26" s="20">
        <v>1212</v>
      </c>
      <c r="G26" s="6">
        <f>F26*30</f>
        <v>36360</v>
      </c>
      <c r="H26" s="51" t="s">
        <v>159</v>
      </c>
      <c r="I26" s="52">
        <f t="shared" si="5"/>
        <v>109080</v>
      </c>
    </row>
    <row r="27" spans="1:9" ht="25.5" x14ac:dyDescent="0.25">
      <c r="A27" s="17">
        <v>19</v>
      </c>
      <c r="B27" s="16" t="s">
        <v>22</v>
      </c>
      <c r="C27" s="16" t="s">
        <v>178</v>
      </c>
      <c r="D27" s="18">
        <f>D6</f>
        <v>1100</v>
      </c>
      <c r="E27" s="19">
        <f>1100*30</f>
        <v>33000</v>
      </c>
      <c r="F27" s="20">
        <f>F26</f>
        <v>1212</v>
      </c>
      <c r="G27" s="6">
        <f t="shared" ref="G27:G28" si="6">F27*30</f>
        <v>36360</v>
      </c>
      <c r="H27" s="51" t="s">
        <v>159</v>
      </c>
      <c r="I27" s="52">
        <f t="shared" si="5"/>
        <v>109080</v>
      </c>
    </row>
    <row r="28" spans="1:9" ht="25.5" x14ac:dyDescent="0.25">
      <c r="A28" s="17">
        <v>20</v>
      </c>
      <c r="B28" s="16" t="s">
        <v>23</v>
      </c>
      <c r="C28" s="16" t="s">
        <v>208</v>
      </c>
      <c r="D28" s="18">
        <f>D6</f>
        <v>1100</v>
      </c>
      <c r="E28" s="19">
        <f>1100*30</f>
        <v>33000</v>
      </c>
      <c r="F28" s="20">
        <v>108.87</v>
      </c>
      <c r="G28" s="6">
        <f>F28*70</f>
        <v>7620.9000000000005</v>
      </c>
      <c r="H28" s="51" t="s">
        <v>159</v>
      </c>
      <c r="I28" s="52">
        <f t="shared" si="5"/>
        <v>22862.7</v>
      </c>
    </row>
    <row r="29" spans="1:9" ht="25.5" x14ac:dyDescent="0.25">
      <c r="A29" s="17">
        <v>21</v>
      </c>
      <c r="B29" s="16" t="s">
        <v>24</v>
      </c>
      <c r="C29" s="16" t="s">
        <v>96</v>
      </c>
      <c r="D29" s="18">
        <f>D12</f>
        <v>6433.57</v>
      </c>
      <c r="E29" s="19">
        <v>6433.57</v>
      </c>
      <c r="F29" s="20">
        <f>F24</f>
        <v>7087.22</v>
      </c>
      <c r="G29" s="6">
        <f>F29</f>
        <v>7087.22</v>
      </c>
      <c r="H29" s="51" t="s">
        <v>159</v>
      </c>
      <c r="I29" s="52">
        <f t="shared" si="5"/>
        <v>21261.66</v>
      </c>
    </row>
    <row r="30" spans="1:9" ht="63.75" x14ac:dyDescent="0.25">
      <c r="A30" s="17">
        <v>22</v>
      </c>
      <c r="B30" s="16" t="s">
        <v>205</v>
      </c>
      <c r="C30" s="16" t="s">
        <v>199</v>
      </c>
      <c r="D30" s="18" t="s">
        <v>134</v>
      </c>
      <c r="E30" s="19">
        <v>7000</v>
      </c>
      <c r="F30" s="20">
        <v>1212</v>
      </c>
      <c r="G30" s="6">
        <f>F30*30</f>
        <v>36360</v>
      </c>
      <c r="H30" s="51" t="s">
        <v>159</v>
      </c>
      <c r="I30" s="52">
        <f t="shared" si="5"/>
        <v>109080</v>
      </c>
    </row>
    <row r="31" spans="1:9" ht="25.5" x14ac:dyDescent="0.25">
      <c r="A31" s="22">
        <v>23</v>
      </c>
      <c r="B31" s="21" t="s">
        <v>25</v>
      </c>
      <c r="C31" s="21" t="s">
        <v>97</v>
      </c>
      <c r="D31" s="23">
        <f>D12</f>
        <v>6433.57</v>
      </c>
      <c r="E31" s="24">
        <v>6433.57</v>
      </c>
      <c r="F31" s="25">
        <f>F24</f>
        <v>7087.22</v>
      </c>
      <c r="G31" s="8">
        <f t="shared" ref="G31:G33" si="7">F31</f>
        <v>7087.22</v>
      </c>
      <c r="H31" s="54" t="s">
        <v>158</v>
      </c>
      <c r="I31" s="55">
        <f>G31*5</f>
        <v>35436.1</v>
      </c>
    </row>
    <row r="32" spans="1:9" ht="25.5" x14ac:dyDescent="0.25">
      <c r="A32" s="22">
        <v>24</v>
      </c>
      <c r="B32" s="21" t="s">
        <v>26</v>
      </c>
      <c r="C32" s="21" t="s">
        <v>98</v>
      </c>
      <c r="D32" s="23">
        <f>D12</f>
        <v>6433.57</v>
      </c>
      <c r="E32" s="24">
        <v>6433.57</v>
      </c>
      <c r="F32" s="25">
        <f>F31</f>
        <v>7087.22</v>
      </c>
      <c r="G32" s="8">
        <f t="shared" si="7"/>
        <v>7087.22</v>
      </c>
      <c r="H32" s="54" t="s">
        <v>158</v>
      </c>
      <c r="I32" s="55">
        <f t="shared" ref="I32:I33" si="8">G32*5</f>
        <v>35436.1</v>
      </c>
    </row>
    <row r="33" spans="1:9" ht="25.5" x14ac:dyDescent="0.25">
      <c r="A33" s="22">
        <v>25</v>
      </c>
      <c r="B33" s="21" t="s">
        <v>27</v>
      </c>
      <c r="C33" s="21" t="s">
        <v>165</v>
      </c>
      <c r="D33" s="23">
        <f>D12</f>
        <v>6433.57</v>
      </c>
      <c r="E33" s="24">
        <v>6433.57</v>
      </c>
      <c r="F33" s="25">
        <f>F32</f>
        <v>7087.22</v>
      </c>
      <c r="G33" s="8">
        <f t="shared" si="7"/>
        <v>7087.22</v>
      </c>
      <c r="H33" s="54" t="s">
        <v>158</v>
      </c>
      <c r="I33" s="55">
        <f t="shared" si="8"/>
        <v>35436.1</v>
      </c>
    </row>
    <row r="34" spans="1:9" ht="30.75" customHeight="1" x14ac:dyDescent="0.25">
      <c r="A34" s="17">
        <v>26</v>
      </c>
      <c r="B34" s="16" t="s">
        <v>99</v>
      </c>
      <c r="C34" s="16" t="s">
        <v>198</v>
      </c>
      <c r="D34" s="18">
        <f>D6</f>
        <v>1100</v>
      </c>
      <c r="E34" s="19">
        <f>1100*7</f>
        <v>7700</v>
      </c>
      <c r="F34" s="20">
        <f>F28</f>
        <v>108.87</v>
      </c>
      <c r="G34" s="6">
        <f>F34*7</f>
        <v>762.09</v>
      </c>
      <c r="H34" s="51" t="s">
        <v>159</v>
      </c>
      <c r="I34" s="52">
        <f>G34*3</f>
        <v>2286.27</v>
      </c>
    </row>
    <row r="35" spans="1:9" ht="39.950000000000003" customHeight="1" x14ac:dyDescent="0.25">
      <c r="A35" s="63">
        <v>27</v>
      </c>
      <c r="B35" s="21" t="s">
        <v>28</v>
      </c>
      <c r="C35" s="21" t="s">
        <v>197</v>
      </c>
      <c r="D35" s="23">
        <f>D6</f>
        <v>1100</v>
      </c>
      <c r="E35" s="24">
        <f>1100*30</f>
        <v>33000</v>
      </c>
      <c r="F35" s="25" t="s">
        <v>134</v>
      </c>
      <c r="G35" s="8" t="s">
        <v>134</v>
      </c>
      <c r="H35" s="54" t="s">
        <v>158</v>
      </c>
      <c r="I35" s="56" t="s">
        <v>134</v>
      </c>
    </row>
    <row r="36" spans="1:9" ht="39.950000000000003" customHeight="1" x14ac:dyDescent="0.25">
      <c r="A36" s="64"/>
      <c r="B36" s="21" t="s">
        <v>28</v>
      </c>
      <c r="C36" s="21" t="s">
        <v>169</v>
      </c>
      <c r="D36" s="23">
        <v>6433.57</v>
      </c>
      <c r="E36" s="24">
        <v>6433.57</v>
      </c>
      <c r="F36" s="25">
        <v>7087.22</v>
      </c>
      <c r="G36" s="8">
        <v>7087.22</v>
      </c>
      <c r="H36" s="54" t="s">
        <v>158</v>
      </c>
      <c r="I36" s="55">
        <f>G36*5</f>
        <v>35436.1</v>
      </c>
    </row>
    <row r="37" spans="1:9" ht="30.75" customHeight="1" x14ac:dyDescent="0.25">
      <c r="A37" s="17">
        <v>28</v>
      </c>
      <c r="B37" s="16" t="s">
        <v>29</v>
      </c>
      <c r="C37" s="16" t="s">
        <v>196</v>
      </c>
      <c r="D37" s="18">
        <f>D6</f>
        <v>1100</v>
      </c>
      <c r="E37" s="19">
        <f>1100*10</f>
        <v>11000</v>
      </c>
      <c r="F37" s="20">
        <v>1212</v>
      </c>
      <c r="G37" s="6">
        <f>F37*10</f>
        <v>12120</v>
      </c>
      <c r="H37" s="51" t="s">
        <v>159</v>
      </c>
      <c r="I37" s="52">
        <f>G37*3</f>
        <v>36360</v>
      </c>
    </row>
    <row r="38" spans="1:9" ht="51" x14ac:dyDescent="0.25">
      <c r="A38" s="26">
        <v>29</v>
      </c>
      <c r="B38" s="27" t="s">
        <v>30</v>
      </c>
      <c r="C38" s="27" t="s">
        <v>100</v>
      </c>
      <c r="D38" s="35">
        <f>C106</f>
        <v>3.4796999999999998</v>
      </c>
      <c r="E38" s="29">
        <v>8699.25</v>
      </c>
      <c r="F38" s="35">
        <v>4.0599999999999996</v>
      </c>
      <c r="G38" s="9">
        <f>F38*2500</f>
        <v>10149.999999999998</v>
      </c>
      <c r="H38" s="54" t="s">
        <v>158</v>
      </c>
      <c r="I38" s="55">
        <f>G38*5</f>
        <v>50749.999999999993</v>
      </c>
    </row>
    <row r="39" spans="1:9" ht="25.5" x14ac:dyDescent="0.25">
      <c r="A39" s="22">
        <v>30</v>
      </c>
      <c r="B39" s="21" t="s">
        <v>31</v>
      </c>
      <c r="C39" s="21" t="s">
        <v>101</v>
      </c>
      <c r="D39" s="23">
        <f>D12</f>
        <v>6433.57</v>
      </c>
      <c r="E39" s="24">
        <v>6433.57</v>
      </c>
      <c r="F39" s="25">
        <f>F33</f>
        <v>7087.22</v>
      </c>
      <c r="G39" s="8">
        <f>F39</f>
        <v>7087.22</v>
      </c>
      <c r="H39" s="54" t="s">
        <v>158</v>
      </c>
      <c r="I39" s="58">
        <f>G39*5</f>
        <v>35436.1</v>
      </c>
    </row>
    <row r="40" spans="1:9" ht="27.75" customHeight="1" x14ac:dyDescent="0.25">
      <c r="A40" s="17">
        <v>31</v>
      </c>
      <c r="B40" s="31" t="s">
        <v>32</v>
      </c>
      <c r="C40" s="17" t="s">
        <v>195</v>
      </c>
      <c r="D40" s="18">
        <f>D6</f>
        <v>1100</v>
      </c>
      <c r="E40" s="19">
        <f>1100*10</f>
        <v>11000</v>
      </c>
      <c r="F40" s="18">
        <f>F37</f>
        <v>1212</v>
      </c>
      <c r="G40" s="6">
        <f>F40*10</f>
        <v>12120</v>
      </c>
      <c r="H40" s="51" t="s">
        <v>159</v>
      </c>
      <c r="I40" s="52">
        <f>G40*3</f>
        <v>36360</v>
      </c>
    </row>
    <row r="41" spans="1:9" ht="28.5" customHeight="1" x14ac:dyDescent="0.25">
      <c r="A41" s="22">
        <v>32</v>
      </c>
      <c r="B41" s="21" t="s">
        <v>33</v>
      </c>
      <c r="C41" s="21" t="s">
        <v>178</v>
      </c>
      <c r="D41" s="23">
        <f>D6</f>
        <v>1100</v>
      </c>
      <c r="E41" s="24">
        <f>1100*30</f>
        <v>33000</v>
      </c>
      <c r="F41" s="25">
        <f>F40</f>
        <v>1212</v>
      </c>
      <c r="G41" s="8">
        <f>F41*30</f>
        <v>36360</v>
      </c>
      <c r="H41" s="54" t="s">
        <v>158</v>
      </c>
      <c r="I41" s="55">
        <f>G41*5</f>
        <v>181800</v>
      </c>
    </row>
    <row r="42" spans="1:9" ht="27.75" customHeight="1" x14ac:dyDescent="0.25">
      <c r="A42" s="22">
        <v>33</v>
      </c>
      <c r="B42" s="21" t="s">
        <v>34</v>
      </c>
      <c r="C42" s="21" t="s">
        <v>102</v>
      </c>
      <c r="D42" s="23">
        <f>D12</f>
        <v>6433.57</v>
      </c>
      <c r="E42" s="24">
        <v>6433.57</v>
      </c>
      <c r="F42" s="25">
        <f>F39</f>
        <v>7087.22</v>
      </c>
      <c r="G42" s="8">
        <f>G39</f>
        <v>7087.22</v>
      </c>
      <c r="H42" s="54" t="s">
        <v>158</v>
      </c>
      <c r="I42" s="55">
        <f t="shared" ref="I42" si="9">G42*5</f>
        <v>35436.1</v>
      </c>
    </row>
    <row r="43" spans="1:9" ht="27.75" customHeight="1" x14ac:dyDescent="0.25">
      <c r="A43" s="17">
        <v>34</v>
      </c>
      <c r="B43" s="31" t="s">
        <v>35</v>
      </c>
      <c r="C43" s="16" t="s">
        <v>178</v>
      </c>
      <c r="D43" s="18">
        <f>D6</f>
        <v>1100</v>
      </c>
      <c r="E43" s="19">
        <f>1045*30</f>
        <v>31350</v>
      </c>
      <c r="F43" s="18">
        <v>1212</v>
      </c>
      <c r="G43" s="6">
        <f>F43*30</f>
        <v>36360</v>
      </c>
      <c r="H43" s="51" t="s">
        <v>159</v>
      </c>
      <c r="I43" s="52">
        <f>G43*3</f>
        <v>109080</v>
      </c>
    </row>
    <row r="44" spans="1:9" ht="33.75" customHeight="1" x14ac:dyDescent="0.25">
      <c r="A44" s="17">
        <v>35</v>
      </c>
      <c r="B44" s="16" t="s">
        <v>36</v>
      </c>
      <c r="C44" s="16" t="s">
        <v>194</v>
      </c>
      <c r="D44" s="18">
        <f>D6</f>
        <v>1100</v>
      </c>
      <c r="E44" s="19">
        <f>1045*40</f>
        <v>41800</v>
      </c>
      <c r="F44" s="20">
        <f>F43</f>
        <v>1212</v>
      </c>
      <c r="G44" s="6">
        <f>F44*40</f>
        <v>48480</v>
      </c>
      <c r="H44" s="51" t="s">
        <v>159</v>
      </c>
      <c r="I44" s="52">
        <f>G44*3</f>
        <v>145440</v>
      </c>
    </row>
    <row r="45" spans="1:9" ht="25.5" x14ac:dyDescent="0.25">
      <c r="A45" s="22">
        <v>36</v>
      </c>
      <c r="B45" s="21" t="s">
        <v>103</v>
      </c>
      <c r="C45" s="21" t="s">
        <v>178</v>
      </c>
      <c r="D45" s="23">
        <f>D6</f>
        <v>1100</v>
      </c>
      <c r="E45" s="24">
        <f>1045*3</f>
        <v>3135</v>
      </c>
      <c r="F45" s="25">
        <f>F44</f>
        <v>1212</v>
      </c>
      <c r="G45" s="8">
        <f>F45*30</f>
        <v>36360</v>
      </c>
      <c r="H45" s="54" t="s">
        <v>158</v>
      </c>
      <c r="I45" s="55">
        <f>G45*5</f>
        <v>181800</v>
      </c>
    </row>
    <row r="46" spans="1:9" ht="38.25" x14ac:dyDescent="0.25">
      <c r="A46" s="26">
        <v>37</v>
      </c>
      <c r="B46" s="27" t="s">
        <v>37</v>
      </c>
      <c r="C46" s="27" t="s">
        <v>104</v>
      </c>
      <c r="D46" s="35">
        <v>3.7052999999999998</v>
      </c>
      <c r="E46" s="29">
        <f>D46*2000</f>
        <v>7410.5999999999995</v>
      </c>
      <c r="F46" s="35">
        <v>4.0914999999999999</v>
      </c>
      <c r="G46" s="9">
        <f>F46*2000</f>
        <v>8183</v>
      </c>
      <c r="H46" s="54" t="s">
        <v>158</v>
      </c>
      <c r="I46" s="55">
        <f>G46*5</f>
        <v>40915</v>
      </c>
    </row>
    <row r="47" spans="1:9" ht="25.5" x14ac:dyDescent="0.25">
      <c r="A47" s="17">
        <v>38</v>
      </c>
      <c r="B47" s="16" t="s">
        <v>38</v>
      </c>
      <c r="C47" s="16" t="s">
        <v>105</v>
      </c>
      <c r="D47" s="18">
        <f>D12</f>
        <v>6433.57</v>
      </c>
      <c r="E47" s="19">
        <v>6433.57</v>
      </c>
      <c r="F47" s="20">
        <f>F42</f>
        <v>7087.22</v>
      </c>
      <c r="G47" s="6">
        <v>7087.22</v>
      </c>
      <c r="H47" s="51" t="s">
        <v>159</v>
      </c>
      <c r="I47" s="52">
        <f>G47*3</f>
        <v>21261.66</v>
      </c>
    </row>
    <row r="48" spans="1:9" ht="25.5" x14ac:dyDescent="0.25">
      <c r="A48" s="22">
        <v>39</v>
      </c>
      <c r="B48" s="21" t="s">
        <v>39</v>
      </c>
      <c r="C48" s="21" t="s">
        <v>106</v>
      </c>
      <c r="D48" s="23">
        <f>D12</f>
        <v>6433.57</v>
      </c>
      <c r="E48" s="24">
        <v>6433.57</v>
      </c>
      <c r="F48" s="25">
        <f>F47</f>
        <v>7087.22</v>
      </c>
      <c r="G48" s="8">
        <f>G39</f>
        <v>7087.22</v>
      </c>
      <c r="H48" s="54" t="s">
        <v>158</v>
      </c>
      <c r="I48" s="55">
        <f>G48*5</f>
        <v>35436.1</v>
      </c>
    </row>
    <row r="49" spans="1:9" ht="25.5" x14ac:dyDescent="0.25">
      <c r="A49" s="17">
        <v>40</v>
      </c>
      <c r="B49" s="16" t="s">
        <v>40</v>
      </c>
      <c r="C49" s="16" t="s">
        <v>178</v>
      </c>
      <c r="D49" s="18">
        <f>D6</f>
        <v>1100</v>
      </c>
      <c r="E49" s="19">
        <f>1045*30</f>
        <v>31350</v>
      </c>
      <c r="F49" s="20">
        <f>F44</f>
        <v>1212</v>
      </c>
      <c r="G49" s="6">
        <f>F49*30</f>
        <v>36360</v>
      </c>
      <c r="H49" s="51" t="s">
        <v>159</v>
      </c>
      <c r="I49" s="52">
        <f>G49*3</f>
        <v>109080</v>
      </c>
    </row>
    <row r="50" spans="1:9" ht="25.5" x14ac:dyDescent="0.25">
      <c r="A50" s="17">
        <v>41</v>
      </c>
      <c r="B50" s="16" t="s">
        <v>41</v>
      </c>
      <c r="C50" s="16" t="s">
        <v>178</v>
      </c>
      <c r="D50" s="18">
        <f>D6</f>
        <v>1100</v>
      </c>
      <c r="E50" s="19">
        <f>1045*30</f>
        <v>31350</v>
      </c>
      <c r="F50" s="20">
        <f>F49</f>
        <v>1212</v>
      </c>
      <c r="G50" s="6">
        <f t="shared" ref="G50:G51" si="10">F50*30</f>
        <v>36360</v>
      </c>
      <c r="H50" s="51" t="s">
        <v>159</v>
      </c>
      <c r="I50" s="52">
        <f>G50*3</f>
        <v>109080</v>
      </c>
    </row>
    <row r="51" spans="1:9" ht="25.5" x14ac:dyDescent="0.25">
      <c r="A51" s="22">
        <v>42</v>
      </c>
      <c r="B51" s="21" t="s">
        <v>42</v>
      </c>
      <c r="C51" s="21" t="s">
        <v>178</v>
      </c>
      <c r="D51" s="23">
        <f>D6</f>
        <v>1100</v>
      </c>
      <c r="E51" s="24">
        <f>1045*30</f>
        <v>31350</v>
      </c>
      <c r="F51" s="25">
        <f>F50</f>
        <v>1212</v>
      </c>
      <c r="G51" s="8">
        <f t="shared" si="10"/>
        <v>36360</v>
      </c>
      <c r="H51" s="54" t="s">
        <v>158</v>
      </c>
      <c r="I51" s="55">
        <f>G51*5</f>
        <v>181800</v>
      </c>
    </row>
    <row r="52" spans="1:9" ht="32.25" customHeight="1" x14ac:dyDescent="0.25">
      <c r="A52" s="22">
        <v>43</v>
      </c>
      <c r="B52" s="21" t="s">
        <v>43</v>
      </c>
      <c r="C52" s="21" t="s">
        <v>168</v>
      </c>
      <c r="D52" s="23">
        <f>D12</f>
        <v>6433.57</v>
      </c>
      <c r="E52" s="24">
        <v>6433.57</v>
      </c>
      <c r="F52" s="25">
        <v>7088.51</v>
      </c>
      <c r="G52" s="8">
        <f>G42</f>
        <v>7087.22</v>
      </c>
      <c r="H52" s="54" t="s">
        <v>158</v>
      </c>
      <c r="I52" s="55">
        <f>G52*5</f>
        <v>35436.1</v>
      </c>
    </row>
    <row r="53" spans="1:9" ht="25.5" x14ac:dyDescent="0.25">
      <c r="A53" s="17">
        <v>44</v>
      </c>
      <c r="B53" s="16" t="s">
        <v>44</v>
      </c>
      <c r="C53" s="16" t="s">
        <v>107</v>
      </c>
      <c r="D53" s="18">
        <f>DE12</f>
        <v>0</v>
      </c>
      <c r="E53" s="19">
        <v>6433.57</v>
      </c>
      <c r="F53" s="20">
        <f>F48</f>
        <v>7087.22</v>
      </c>
      <c r="G53" s="6">
        <f>G47</f>
        <v>7087.22</v>
      </c>
      <c r="H53" s="51" t="s">
        <v>159</v>
      </c>
      <c r="I53" s="52">
        <f>G53*3</f>
        <v>21261.66</v>
      </c>
    </row>
    <row r="54" spans="1:9" ht="25.5" x14ac:dyDescent="0.25">
      <c r="A54" s="22">
        <v>45</v>
      </c>
      <c r="B54" s="27" t="s">
        <v>108</v>
      </c>
      <c r="C54" s="21" t="s">
        <v>109</v>
      </c>
      <c r="D54" s="23">
        <f>D12</f>
        <v>6433.57</v>
      </c>
      <c r="E54" s="24">
        <v>6433.57</v>
      </c>
      <c r="F54" s="25">
        <f>F53</f>
        <v>7087.22</v>
      </c>
      <c r="G54" s="8">
        <f>G52</f>
        <v>7087.22</v>
      </c>
      <c r="H54" s="54" t="s">
        <v>158</v>
      </c>
      <c r="I54" s="55">
        <f>G54*5</f>
        <v>35436.1</v>
      </c>
    </row>
    <row r="55" spans="1:9" ht="25.5" x14ac:dyDescent="0.25">
      <c r="A55" s="22">
        <v>46</v>
      </c>
      <c r="B55" s="27" t="s">
        <v>45</v>
      </c>
      <c r="C55" s="21" t="s">
        <v>110</v>
      </c>
      <c r="D55" s="23">
        <f>D12</f>
        <v>6433.57</v>
      </c>
      <c r="E55" s="24">
        <v>6433.57</v>
      </c>
      <c r="F55" s="25">
        <f>F54</f>
        <v>7087.22</v>
      </c>
      <c r="G55" s="8">
        <f>G54</f>
        <v>7087.22</v>
      </c>
      <c r="H55" s="54" t="s">
        <v>158</v>
      </c>
      <c r="I55" s="55">
        <f t="shared" ref="I55:I61" si="11">G55*5</f>
        <v>35436.1</v>
      </c>
    </row>
    <row r="56" spans="1:9" ht="25.5" x14ac:dyDescent="0.25">
      <c r="A56" s="22">
        <v>47</v>
      </c>
      <c r="B56" s="21" t="s">
        <v>111</v>
      </c>
      <c r="C56" s="21" t="s">
        <v>178</v>
      </c>
      <c r="D56" s="23">
        <f>D6</f>
        <v>1100</v>
      </c>
      <c r="E56" s="24">
        <f>1045*30</f>
        <v>31350</v>
      </c>
      <c r="F56" s="25">
        <v>1212</v>
      </c>
      <c r="G56" s="8">
        <f>F56*30</f>
        <v>36360</v>
      </c>
      <c r="H56" s="54" t="s">
        <v>158</v>
      </c>
      <c r="I56" s="55">
        <f t="shared" si="11"/>
        <v>181800</v>
      </c>
    </row>
    <row r="57" spans="1:9" ht="25.5" x14ac:dyDescent="0.25">
      <c r="A57" s="22">
        <v>48</v>
      </c>
      <c r="B57" s="21" t="s">
        <v>46</v>
      </c>
      <c r="C57" s="21" t="s">
        <v>193</v>
      </c>
      <c r="D57" s="23">
        <f>D6</f>
        <v>1100</v>
      </c>
      <c r="E57" s="24">
        <f>1100*15</f>
        <v>16500</v>
      </c>
      <c r="F57" s="25">
        <f>F56</f>
        <v>1212</v>
      </c>
      <c r="G57" s="8">
        <f>1212*15</f>
        <v>18180</v>
      </c>
      <c r="H57" s="54" t="s">
        <v>158</v>
      </c>
      <c r="I57" s="55">
        <f t="shared" si="11"/>
        <v>90900</v>
      </c>
    </row>
    <row r="58" spans="1:9" ht="25.5" x14ac:dyDescent="0.25">
      <c r="A58" s="26">
        <v>49</v>
      </c>
      <c r="B58" s="27" t="s">
        <v>47</v>
      </c>
      <c r="C58" s="27" t="s">
        <v>112</v>
      </c>
      <c r="D58" s="28" t="s">
        <v>134</v>
      </c>
      <c r="E58" s="29">
        <v>10000</v>
      </c>
      <c r="F58" s="36" t="s">
        <v>134</v>
      </c>
      <c r="G58" s="9">
        <v>10000</v>
      </c>
      <c r="H58" s="54" t="s">
        <v>158</v>
      </c>
      <c r="I58" s="55">
        <f t="shared" si="11"/>
        <v>50000</v>
      </c>
    </row>
    <row r="59" spans="1:9" ht="25.5" x14ac:dyDescent="0.25">
      <c r="A59" s="22">
        <v>50</v>
      </c>
      <c r="B59" s="21" t="s">
        <v>48</v>
      </c>
      <c r="C59" s="21" t="s">
        <v>113</v>
      </c>
      <c r="D59" s="23">
        <v>6433.57</v>
      </c>
      <c r="E59" s="24">
        <v>6433.57</v>
      </c>
      <c r="F59" s="25">
        <f>F55</f>
        <v>7087.22</v>
      </c>
      <c r="G59" s="8">
        <f>G55</f>
        <v>7087.22</v>
      </c>
      <c r="H59" s="54" t="s">
        <v>158</v>
      </c>
      <c r="I59" s="55">
        <f t="shared" si="11"/>
        <v>35436.1</v>
      </c>
    </row>
    <row r="60" spans="1:9" ht="26.25" customHeight="1" x14ac:dyDescent="0.25">
      <c r="A60" s="22">
        <v>51</v>
      </c>
      <c r="B60" s="21" t="s">
        <v>49</v>
      </c>
      <c r="C60" s="21" t="s">
        <v>114</v>
      </c>
      <c r="D60" s="23">
        <f>D6</f>
        <v>1100</v>
      </c>
      <c r="E60" s="24">
        <f>1100*8</f>
        <v>8800</v>
      </c>
      <c r="F60" s="25">
        <v>1212</v>
      </c>
      <c r="G60" s="8">
        <f>F60*8</f>
        <v>9696</v>
      </c>
      <c r="H60" s="54" t="s">
        <v>158</v>
      </c>
      <c r="I60" s="55">
        <f t="shared" si="11"/>
        <v>48480</v>
      </c>
    </row>
    <row r="61" spans="1:9" ht="26.25" customHeight="1" x14ac:dyDescent="0.25">
      <c r="A61" s="22">
        <v>52</v>
      </c>
      <c r="B61" s="21" t="s">
        <v>50</v>
      </c>
      <c r="C61" s="21" t="s">
        <v>145</v>
      </c>
      <c r="D61" s="23">
        <v>6433.57</v>
      </c>
      <c r="E61" s="24">
        <v>6433.57</v>
      </c>
      <c r="F61" s="25">
        <v>7087.22</v>
      </c>
      <c r="G61" s="8">
        <f>G59</f>
        <v>7087.22</v>
      </c>
      <c r="H61" s="54" t="s">
        <v>158</v>
      </c>
      <c r="I61" s="55">
        <f t="shared" si="11"/>
        <v>35436.1</v>
      </c>
    </row>
    <row r="62" spans="1:9" ht="28.5" customHeight="1" x14ac:dyDescent="0.25">
      <c r="A62" s="17">
        <v>53</v>
      </c>
      <c r="B62" s="16" t="s">
        <v>51</v>
      </c>
      <c r="C62" s="16" t="s">
        <v>178</v>
      </c>
      <c r="D62" s="18">
        <f>D6</f>
        <v>1100</v>
      </c>
      <c r="E62" s="19">
        <f>1045*30</f>
        <v>31350</v>
      </c>
      <c r="F62" s="20">
        <v>1212</v>
      </c>
      <c r="G62" s="6">
        <f>F62*30</f>
        <v>36360</v>
      </c>
      <c r="H62" s="51" t="s">
        <v>159</v>
      </c>
      <c r="I62" s="52">
        <f>G62*3</f>
        <v>109080</v>
      </c>
    </row>
    <row r="63" spans="1:9" ht="25.5" x14ac:dyDescent="0.25">
      <c r="A63" s="22">
        <v>54</v>
      </c>
      <c r="B63" s="21" t="s">
        <v>52</v>
      </c>
      <c r="C63" s="21" t="s">
        <v>192</v>
      </c>
      <c r="D63" s="23">
        <f>D6</f>
        <v>1100</v>
      </c>
      <c r="E63" s="24">
        <f>1045*10</f>
        <v>10450</v>
      </c>
      <c r="F63" s="25">
        <f>F62</f>
        <v>1212</v>
      </c>
      <c r="G63" s="8">
        <f>F63*10</f>
        <v>12120</v>
      </c>
      <c r="H63" s="54" t="s">
        <v>158</v>
      </c>
      <c r="I63" s="55">
        <f>G63*5</f>
        <v>60600</v>
      </c>
    </row>
    <row r="64" spans="1:9" ht="25.5" x14ac:dyDescent="0.25">
      <c r="A64" s="17">
        <v>55</v>
      </c>
      <c r="B64" s="16" t="s">
        <v>53</v>
      </c>
      <c r="C64" s="16" t="s">
        <v>115</v>
      </c>
      <c r="D64" s="18">
        <f>D12</f>
        <v>6433.57</v>
      </c>
      <c r="E64" s="19">
        <v>6433.57</v>
      </c>
      <c r="F64" s="20">
        <f>F59</f>
        <v>7087.22</v>
      </c>
      <c r="G64" s="6">
        <f>G53</f>
        <v>7087.22</v>
      </c>
      <c r="H64" s="51" t="s">
        <v>159</v>
      </c>
      <c r="I64" s="52">
        <f>G64*3</f>
        <v>21261.66</v>
      </c>
    </row>
    <row r="65" spans="1:10" ht="38.25" x14ac:dyDescent="0.25">
      <c r="A65" s="17">
        <v>56</v>
      </c>
      <c r="B65" s="16" t="s">
        <v>54</v>
      </c>
      <c r="C65" s="16" t="s">
        <v>116</v>
      </c>
      <c r="D65" s="18" t="s">
        <v>134</v>
      </c>
      <c r="E65" s="19">
        <v>12440</v>
      </c>
      <c r="F65" s="20" t="s">
        <v>134</v>
      </c>
      <c r="G65" s="6">
        <f>D109</f>
        <v>13002.287999999999</v>
      </c>
      <c r="H65" s="51" t="s">
        <v>159</v>
      </c>
      <c r="I65" s="52">
        <f t="shared" ref="I65:I66" si="12">G65*3</f>
        <v>39006.863999999994</v>
      </c>
    </row>
    <row r="66" spans="1:10" ht="26.25" customHeight="1" x14ac:dyDescent="0.25">
      <c r="A66" s="17">
        <v>57</v>
      </c>
      <c r="B66" s="16" t="s">
        <v>55</v>
      </c>
      <c r="C66" s="16" t="s">
        <v>191</v>
      </c>
      <c r="D66" s="18">
        <f>D6</f>
        <v>1100</v>
      </c>
      <c r="E66" s="19">
        <f>1045*10</f>
        <v>10450</v>
      </c>
      <c r="F66" s="20">
        <f>F63</f>
        <v>1212</v>
      </c>
      <c r="G66" s="6">
        <f>F66*10</f>
        <v>12120</v>
      </c>
      <c r="H66" s="51" t="s">
        <v>159</v>
      </c>
      <c r="I66" s="52">
        <f t="shared" si="12"/>
        <v>36360</v>
      </c>
    </row>
    <row r="67" spans="1:10" ht="30" customHeight="1" x14ac:dyDescent="0.25">
      <c r="A67" s="30">
        <v>58</v>
      </c>
      <c r="B67" s="31" t="s">
        <v>56</v>
      </c>
      <c r="C67" s="31" t="s">
        <v>178</v>
      </c>
      <c r="D67" s="32">
        <f>D6</f>
        <v>1100</v>
      </c>
      <c r="E67" s="37">
        <f>1045*30</f>
        <v>31350</v>
      </c>
      <c r="F67" s="20">
        <f>F66</f>
        <v>1212</v>
      </c>
      <c r="G67" s="10">
        <f>F67*30</f>
        <v>36360</v>
      </c>
      <c r="H67" s="2" t="s">
        <v>159</v>
      </c>
      <c r="I67" s="52">
        <f>G67*3</f>
        <v>109080</v>
      </c>
    </row>
    <row r="68" spans="1:10" ht="55.5" customHeight="1" x14ac:dyDescent="0.25">
      <c r="A68" s="30">
        <v>59</v>
      </c>
      <c r="B68" s="31" t="s">
        <v>57</v>
      </c>
      <c r="C68" s="31" t="s">
        <v>190</v>
      </c>
      <c r="D68" s="32" t="s">
        <v>134</v>
      </c>
      <c r="E68" s="37">
        <v>6000</v>
      </c>
      <c r="F68" s="20">
        <f>F67</f>
        <v>1212</v>
      </c>
      <c r="G68" s="10">
        <f>1212*30</f>
        <v>36360</v>
      </c>
      <c r="H68" s="2" t="s">
        <v>159</v>
      </c>
      <c r="I68" s="52">
        <f>G68*3</f>
        <v>109080</v>
      </c>
    </row>
    <row r="69" spans="1:10" ht="25.5" x14ac:dyDescent="0.25">
      <c r="A69" s="17">
        <v>60</v>
      </c>
      <c r="B69" s="16" t="s">
        <v>58</v>
      </c>
      <c r="C69" s="16" t="s">
        <v>178</v>
      </c>
      <c r="D69" s="18">
        <f>D6</f>
        <v>1100</v>
      </c>
      <c r="E69" s="19">
        <f>1045*30</f>
        <v>31350</v>
      </c>
      <c r="F69" s="20">
        <f>F67</f>
        <v>1212</v>
      </c>
      <c r="G69" s="6">
        <f>F69*30</f>
        <v>36360</v>
      </c>
      <c r="H69" s="51" t="s">
        <v>159</v>
      </c>
      <c r="I69" s="52">
        <f t="shared" ref="I69:I70" si="13">G69*3</f>
        <v>109080</v>
      </c>
    </row>
    <row r="70" spans="1:10" ht="25.5" x14ac:dyDescent="0.25">
      <c r="A70" s="30">
        <v>61</v>
      </c>
      <c r="B70" s="31" t="s">
        <v>59</v>
      </c>
      <c r="C70" s="31" t="s">
        <v>117</v>
      </c>
      <c r="D70" s="38">
        <v>3.7052999999999998</v>
      </c>
      <c r="E70" s="33">
        <f>D70*2470</f>
        <v>9152.0910000000003</v>
      </c>
      <c r="F70" s="38">
        <v>4.0914999999999999</v>
      </c>
      <c r="G70" s="10">
        <f>F70*2470</f>
        <v>10106.004999999999</v>
      </c>
      <c r="H70" s="51" t="s">
        <v>159</v>
      </c>
      <c r="I70" s="52">
        <f t="shared" si="13"/>
        <v>30318.014999999999</v>
      </c>
    </row>
    <row r="71" spans="1:10" ht="39" customHeight="1" x14ac:dyDescent="0.25">
      <c r="A71" s="26">
        <v>62</v>
      </c>
      <c r="B71" s="27" t="s">
        <v>189</v>
      </c>
      <c r="C71" s="27" t="s">
        <v>118</v>
      </c>
      <c r="D71" s="28" t="s">
        <v>134</v>
      </c>
      <c r="E71" s="29">
        <v>9327.5</v>
      </c>
      <c r="F71" s="27" t="s">
        <v>134</v>
      </c>
      <c r="G71" s="9">
        <v>9327.5</v>
      </c>
      <c r="H71" s="3" t="s">
        <v>158</v>
      </c>
      <c r="I71" s="4">
        <f>G71*5</f>
        <v>46637.5</v>
      </c>
      <c r="J71" s="1"/>
    </row>
    <row r="72" spans="1:10" ht="27" customHeight="1" x14ac:dyDescent="0.25">
      <c r="A72" s="22">
        <v>63</v>
      </c>
      <c r="B72" s="21" t="s">
        <v>60</v>
      </c>
      <c r="C72" s="21" t="s">
        <v>188</v>
      </c>
      <c r="D72" s="23">
        <f>D6</f>
        <v>1100</v>
      </c>
      <c r="E72" s="24">
        <f>1045*30</f>
        <v>31350</v>
      </c>
      <c r="F72" s="25">
        <f>F69</f>
        <v>1212</v>
      </c>
      <c r="G72" s="8">
        <f>F72*30</f>
        <v>36360</v>
      </c>
      <c r="H72" s="54" t="s">
        <v>158</v>
      </c>
      <c r="I72" s="4">
        <f t="shared" ref="I72:I73" si="14">G72*5</f>
        <v>181800</v>
      </c>
    </row>
    <row r="73" spans="1:10" ht="24" customHeight="1" x14ac:dyDescent="0.25">
      <c r="A73" s="22">
        <v>64</v>
      </c>
      <c r="B73" s="27" t="s">
        <v>61</v>
      </c>
      <c r="C73" s="21" t="s">
        <v>187</v>
      </c>
      <c r="D73" s="23">
        <f>D6</f>
        <v>1100</v>
      </c>
      <c r="E73" s="24">
        <f>1045*30</f>
        <v>31350</v>
      </c>
      <c r="F73" s="25">
        <f>F72</f>
        <v>1212</v>
      </c>
      <c r="G73" s="8">
        <f>F73*30</f>
        <v>36360</v>
      </c>
      <c r="H73" s="54" t="s">
        <v>158</v>
      </c>
      <c r="I73" s="4">
        <f t="shared" si="14"/>
        <v>181800</v>
      </c>
    </row>
    <row r="74" spans="1:10" ht="27.75" customHeight="1" x14ac:dyDescent="0.25">
      <c r="A74" s="17">
        <v>65</v>
      </c>
      <c r="B74" s="16" t="s">
        <v>62</v>
      </c>
      <c r="C74" s="16" t="s">
        <v>186</v>
      </c>
      <c r="D74" s="18">
        <f>D6</f>
        <v>1100</v>
      </c>
      <c r="E74" s="19">
        <f>1045*15</f>
        <v>15675</v>
      </c>
      <c r="F74" s="20">
        <f>F73</f>
        <v>1212</v>
      </c>
      <c r="G74" s="6">
        <f>F74*15</f>
        <v>18180</v>
      </c>
      <c r="H74" s="51" t="s">
        <v>159</v>
      </c>
      <c r="I74" s="52">
        <f>G74*3</f>
        <v>54540</v>
      </c>
    </row>
    <row r="75" spans="1:10" ht="25.5" x14ac:dyDescent="0.25">
      <c r="A75" s="17">
        <v>66</v>
      </c>
      <c r="B75" s="16" t="s">
        <v>63</v>
      </c>
      <c r="C75" s="16" t="s">
        <v>119</v>
      </c>
      <c r="D75" s="18">
        <f>D12</f>
        <v>6433.57</v>
      </c>
      <c r="E75" s="19">
        <v>6433.57</v>
      </c>
      <c r="F75" s="20">
        <f>F64</f>
        <v>7087.22</v>
      </c>
      <c r="G75" s="6">
        <f>G64</f>
        <v>7087.22</v>
      </c>
      <c r="H75" s="51" t="s">
        <v>159</v>
      </c>
      <c r="I75" s="52">
        <f t="shared" ref="I75:I78" si="15">G75*3</f>
        <v>21261.66</v>
      </c>
    </row>
    <row r="76" spans="1:10" ht="25.5" x14ac:dyDescent="0.25">
      <c r="A76" s="17">
        <v>67</v>
      </c>
      <c r="B76" s="16" t="s">
        <v>64</v>
      </c>
      <c r="C76" s="16" t="s">
        <v>178</v>
      </c>
      <c r="D76" s="18">
        <f>D6</f>
        <v>1100</v>
      </c>
      <c r="E76" s="19">
        <f>1045*30</f>
        <v>31350</v>
      </c>
      <c r="F76" s="20">
        <f>F74</f>
        <v>1212</v>
      </c>
      <c r="G76" s="6">
        <f>F76*30</f>
        <v>36360</v>
      </c>
      <c r="H76" s="51" t="s">
        <v>159</v>
      </c>
      <c r="I76" s="52">
        <f t="shared" si="15"/>
        <v>109080</v>
      </c>
    </row>
    <row r="77" spans="1:10" ht="25.5" x14ac:dyDescent="0.25">
      <c r="A77" s="17">
        <v>68</v>
      </c>
      <c r="B77" s="16" t="s">
        <v>65</v>
      </c>
      <c r="C77" s="16" t="s">
        <v>178</v>
      </c>
      <c r="D77" s="18">
        <f>D6</f>
        <v>1100</v>
      </c>
      <c r="E77" s="19">
        <f>1045*30</f>
        <v>31350</v>
      </c>
      <c r="F77" s="20">
        <f>F76</f>
        <v>1212</v>
      </c>
      <c r="G77" s="6">
        <f>F77*30</f>
        <v>36360</v>
      </c>
      <c r="H77" s="51" t="s">
        <v>159</v>
      </c>
      <c r="I77" s="52">
        <f t="shared" si="15"/>
        <v>109080</v>
      </c>
    </row>
    <row r="78" spans="1:10" ht="25.5" x14ac:dyDescent="0.25">
      <c r="A78" s="17">
        <v>69</v>
      </c>
      <c r="B78" s="16" t="s">
        <v>66</v>
      </c>
      <c r="C78" s="16" t="s">
        <v>120</v>
      </c>
      <c r="D78" s="18">
        <f>D12</f>
        <v>6433.57</v>
      </c>
      <c r="E78" s="19">
        <f>D78</f>
        <v>6433.57</v>
      </c>
      <c r="F78" s="20">
        <f>F75</f>
        <v>7087.22</v>
      </c>
      <c r="G78" s="6">
        <f>G75</f>
        <v>7087.22</v>
      </c>
      <c r="H78" s="51" t="s">
        <v>159</v>
      </c>
      <c r="I78" s="52">
        <f t="shared" si="15"/>
        <v>21261.66</v>
      </c>
    </row>
    <row r="79" spans="1:10" ht="25.5" x14ac:dyDescent="0.25">
      <c r="A79" s="22">
        <v>70</v>
      </c>
      <c r="B79" s="21" t="s">
        <v>67</v>
      </c>
      <c r="C79" s="21" t="s">
        <v>121</v>
      </c>
      <c r="D79" s="23">
        <v>6433.57</v>
      </c>
      <c r="E79" s="24">
        <f>D79</f>
        <v>6433.57</v>
      </c>
      <c r="F79" s="25">
        <v>7087.22</v>
      </c>
      <c r="G79" s="8">
        <v>7087.22</v>
      </c>
      <c r="H79" s="54" t="s">
        <v>158</v>
      </c>
      <c r="I79" s="55">
        <f>G79*5</f>
        <v>35436.1</v>
      </c>
    </row>
    <row r="80" spans="1:10" ht="25.5" customHeight="1" x14ac:dyDescent="0.25">
      <c r="A80" s="17">
        <v>71</v>
      </c>
      <c r="B80" s="16" t="s">
        <v>68</v>
      </c>
      <c r="C80" s="31" t="s">
        <v>185</v>
      </c>
      <c r="D80" s="18">
        <f>D6</f>
        <v>1100</v>
      </c>
      <c r="E80" s="19">
        <f>D80*30</f>
        <v>33000</v>
      </c>
      <c r="F80" s="34">
        <v>1212</v>
      </c>
      <c r="G80" s="6">
        <f>1212*30</f>
        <v>36360</v>
      </c>
      <c r="H80" s="51" t="s">
        <v>159</v>
      </c>
      <c r="I80" s="52">
        <f>G80*3</f>
        <v>109080</v>
      </c>
    </row>
    <row r="81" spans="1:9" ht="26.25" customHeight="1" x14ac:dyDescent="0.25">
      <c r="A81" s="22">
        <v>72</v>
      </c>
      <c r="B81" s="21" t="s">
        <v>69</v>
      </c>
      <c r="C81" s="21" t="s">
        <v>207</v>
      </c>
      <c r="D81" s="23">
        <v>6433.57</v>
      </c>
      <c r="E81" s="24">
        <f>1045*30</f>
        <v>31350</v>
      </c>
      <c r="F81" s="25">
        <v>7087.22</v>
      </c>
      <c r="G81" s="8">
        <v>7087.22</v>
      </c>
      <c r="H81" s="54" t="s">
        <v>158</v>
      </c>
      <c r="I81" s="55">
        <f t="shared" ref="I81:I82" si="16">G81*5</f>
        <v>35436.1</v>
      </c>
    </row>
    <row r="82" spans="1:9" ht="24.75" customHeight="1" x14ac:dyDescent="0.25">
      <c r="A82" s="22">
        <v>73</v>
      </c>
      <c r="B82" s="21" t="s">
        <v>70</v>
      </c>
      <c r="C82" s="21" t="s">
        <v>163</v>
      </c>
      <c r="D82" s="23">
        <f>D12</f>
        <v>6433.57</v>
      </c>
      <c r="E82" s="24">
        <v>6433.57</v>
      </c>
      <c r="F82" s="25">
        <v>7087.22</v>
      </c>
      <c r="G82" s="8">
        <v>7087.22</v>
      </c>
      <c r="H82" s="54" t="s">
        <v>158</v>
      </c>
      <c r="I82" s="55">
        <f t="shared" si="16"/>
        <v>35436.1</v>
      </c>
    </row>
    <row r="83" spans="1:9" ht="25.5" customHeight="1" x14ac:dyDescent="0.25">
      <c r="A83" s="17">
        <v>74</v>
      </c>
      <c r="B83" s="16" t="s">
        <v>71</v>
      </c>
      <c r="C83" s="31" t="s">
        <v>184</v>
      </c>
      <c r="D83" s="18">
        <f>D6</f>
        <v>1100</v>
      </c>
      <c r="E83" s="19">
        <f>1045*10</f>
        <v>10450</v>
      </c>
      <c r="F83" s="34">
        <v>1212</v>
      </c>
      <c r="G83" s="6">
        <f>F83*10</f>
        <v>12120</v>
      </c>
      <c r="H83" s="51" t="s">
        <v>159</v>
      </c>
      <c r="I83" s="52">
        <f>G83*3</f>
        <v>36360</v>
      </c>
    </row>
    <row r="84" spans="1:9" ht="30.75" customHeight="1" x14ac:dyDescent="0.25">
      <c r="A84" s="22">
        <v>75</v>
      </c>
      <c r="B84" s="21" t="s">
        <v>122</v>
      </c>
      <c r="C84" s="21" t="s">
        <v>178</v>
      </c>
      <c r="D84" s="23">
        <f>D6</f>
        <v>1100</v>
      </c>
      <c r="E84" s="24">
        <f>1045*30</f>
        <v>31350</v>
      </c>
      <c r="F84" s="25">
        <f>F83</f>
        <v>1212</v>
      </c>
      <c r="G84" s="8">
        <f>F84*30</f>
        <v>36360</v>
      </c>
      <c r="H84" s="54" t="s">
        <v>158</v>
      </c>
      <c r="I84" s="55">
        <f>G84*5</f>
        <v>181800</v>
      </c>
    </row>
    <row r="85" spans="1:9" ht="27.75" customHeight="1" x14ac:dyDescent="0.25">
      <c r="A85" s="17">
        <v>76</v>
      </c>
      <c r="B85" s="16" t="s">
        <v>72</v>
      </c>
      <c r="C85" s="16" t="s">
        <v>183</v>
      </c>
      <c r="D85" s="18">
        <f>D6</f>
        <v>1100</v>
      </c>
      <c r="E85" s="19">
        <f>1045*10</f>
        <v>10450</v>
      </c>
      <c r="F85" s="20">
        <f>F84</f>
        <v>1212</v>
      </c>
      <c r="G85" s="6">
        <f>F85*10</f>
        <v>12120</v>
      </c>
      <c r="H85" s="51" t="s">
        <v>159</v>
      </c>
      <c r="I85" s="52">
        <f>G85*3</f>
        <v>36360</v>
      </c>
    </row>
    <row r="86" spans="1:9" ht="47.25" customHeight="1" x14ac:dyDescent="0.25">
      <c r="A86" s="30">
        <v>77</v>
      </c>
      <c r="B86" s="31" t="s">
        <v>123</v>
      </c>
      <c r="C86" s="31" t="s">
        <v>182</v>
      </c>
      <c r="D86" s="32">
        <f>D6</f>
        <v>1100</v>
      </c>
      <c r="E86" s="33">
        <f>D86*30</f>
        <v>33000</v>
      </c>
      <c r="F86" s="20">
        <f>F85</f>
        <v>1212</v>
      </c>
      <c r="G86" s="10">
        <f>30*F86</f>
        <v>36360</v>
      </c>
      <c r="H86" s="2" t="s">
        <v>159</v>
      </c>
      <c r="I86" s="52">
        <f>G86*3</f>
        <v>109080</v>
      </c>
    </row>
    <row r="87" spans="1:9" ht="25.5" x14ac:dyDescent="0.25">
      <c r="A87" s="26">
        <v>78</v>
      </c>
      <c r="B87" s="27" t="s">
        <v>73</v>
      </c>
      <c r="C87" s="27" t="s">
        <v>124</v>
      </c>
      <c r="D87" s="28" t="s">
        <v>134</v>
      </c>
      <c r="E87" s="29">
        <v>8000</v>
      </c>
      <c r="F87" s="27" t="s">
        <v>134</v>
      </c>
      <c r="G87" s="9">
        <v>8000</v>
      </c>
      <c r="H87" s="3" t="s">
        <v>158</v>
      </c>
      <c r="I87" s="55">
        <f>G87*5</f>
        <v>40000</v>
      </c>
    </row>
    <row r="88" spans="1:9" ht="42.75" customHeight="1" x14ac:dyDescent="0.25">
      <c r="A88" s="26">
        <v>79</v>
      </c>
      <c r="B88" s="27" t="s">
        <v>74</v>
      </c>
      <c r="C88" s="27" t="s">
        <v>181</v>
      </c>
      <c r="D88" s="28">
        <v>1100</v>
      </c>
      <c r="E88" s="29">
        <f>D88*30</f>
        <v>33000</v>
      </c>
      <c r="F88" s="25">
        <v>1212</v>
      </c>
      <c r="G88" s="9">
        <f>F88*30</f>
        <v>36360</v>
      </c>
      <c r="H88" s="3" t="s">
        <v>158</v>
      </c>
      <c r="I88" s="55">
        <f t="shared" ref="I88:I91" si="17">G88*5</f>
        <v>181800</v>
      </c>
    </row>
    <row r="89" spans="1:9" ht="25.5" x14ac:dyDescent="0.25">
      <c r="A89" s="22">
        <v>80</v>
      </c>
      <c r="B89" s="21" t="s">
        <v>75</v>
      </c>
      <c r="C89" s="21" t="s">
        <v>125</v>
      </c>
      <c r="D89" s="23">
        <f>D12</f>
        <v>6433.57</v>
      </c>
      <c r="E89" s="24">
        <v>6101.06</v>
      </c>
      <c r="F89" s="25">
        <f>F78</f>
        <v>7087.22</v>
      </c>
      <c r="G89" s="8">
        <v>7087.22</v>
      </c>
      <c r="H89" s="54" t="s">
        <v>158</v>
      </c>
      <c r="I89" s="55">
        <f t="shared" si="17"/>
        <v>35436.1</v>
      </c>
    </row>
    <row r="90" spans="1:9" ht="43.5" customHeight="1" x14ac:dyDescent="0.25">
      <c r="A90" s="30">
        <v>81</v>
      </c>
      <c r="B90" s="31" t="s">
        <v>76</v>
      </c>
      <c r="C90" s="31" t="s">
        <v>180</v>
      </c>
      <c r="D90" s="32">
        <f>D6</f>
        <v>1100</v>
      </c>
      <c r="E90" s="33">
        <f>1045*5</f>
        <v>5225</v>
      </c>
      <c r="F90" s="20">
        <f>F85</f>
        <v>1212</v>
      </c>
      <c r="G90" s="10">
        <f>1212*30</f>
        <v>36360</v>
      </c>
      <c r="H90" s="2" t="s">
        <v>159</v>
      </c>
      <c r="I90" s="52">
        <f>G90*3</f>
        <v>109080</v>
      </c>
    </row>
    <row r="91" spans="1:9" ht="28.5" customHeight="1" x14ac:dyDescent="0.25">
      <c r="A91" s="22">
        <v>82</v>
      </c>
      <c r="B91" s="21" t="s">
        <v>77</v>
      </c>
      <c r="C91" s="21" t="s">
        <v>178</v>
      </c>
      <c r="D91" s="23">
        <f>D6</f>
        <v>1100</v>
      </c>
      <c r="E91" s="24">
        <f>1045*30</f>
        <v>31350</v>
      </c>
      <c r="F91" s="25">
        <f>F90</f>
        <v>1212</v>
      </c>
      <c r="G91" s="8">
        <f>F91*30</f>
        <v>36360</v>
      </c>
      <c r="H91" s="54" t="s">
        <v>158</v>
      </c>
      <c r="I91" s="55">
        <f t="shared" si="17"/>
        <v>181800</v>
      </c>
    </row>
    <row r="92" spans="1:9" ht="27.75" customHeight="1" x14ac:dyDescent="0.25">
      <c r="A92" s="30">
        <v>83</v>
      </c>
      <c r="B92" s="31" t="s">
        <v>78</v>
      </c>
      <c r="C92" s="31" t="s">
        <v>179</v>
      </c>
      <c r="D92" s="32">
        <v>6433.57</v>
      </c>
      <c r="E92" s="33">
        <v>6433.57</v>
      </c>
      <c r="F92" s="20">
        <v>7087.22</v>
      </c>
      <c r="G92" s="10">
        <v>7087.22</v>
      </c>
      <c r="H92" s="2" t="s">
        <v>159</v>
      </c>
      <c r="I92" s="52">
        <f>G92*3</f>
        <v>21261.66</v>
      </c>
    </row>
    <row r="93" spans="1:9" ht="25.5" x14ac:dyDescent="0.25">
      <c r="A93" s="30">
        <v>84</v>
      </c>
      <c r="B93" s="31" t="s">
        <v>79</v>
      </c>
      <c r="C93" s="31" t="s">
        <v>126</v>
      </c>
      <c r="D93" s="32">
        <v>1100</v>
      </c>
      <c r="E93" s="33">
        <f>D93*30</f>
        <v>33000</v>
      </c>
      <c r="F93" s="20">
        <v>1212</v>
      </c>
      <c r="G93" s="10">
        <f>1212*30</f>
        <v>36360</v>
      </c>
      <c r="H93" s="2" t="s">
        <v>159</v>
      </c>
      <c r="I93" s="52">
        <f>G93*3</f>
        <v>109080</v>
      </c>
    </row>
    <row r="94" spans="1:9" ht="38.25" x14ac:dyDescent="0.25">
      <c r="A94" s="26">
        <v>85</v>
      </c>
      <c r="B94" s="27" t="s">
        <v>175</v>
      </c>
      <c r="C94" s="27" t="s">
        <v>155</v>
      </c>
      <c r="D94" s="28">
        <v>22.63</v>
      </c>
      <c r="E94" s="29">
        <f>D94*290</f>
        <v>6562.7</v>
      </c>
      <c r="F94" s="36">
        <v>22.63</v>
      </c>
      <c r="G94" s="9">
        <f>F94*290</f>
        <v>6562.7</v>
      </c>
      <c r="H94" s="54" t="s">
        <v>158</v>
      </c>
      <c r="I94" s="55">
        <f>G94*5</f>
        <v>32813.5</v>
      </c>
    </row>
    <row r="95" spans="1:9" ht="25.5" x14ac:dyDescent="0.25">
      <c r="A95" s="22">
        <v>86</v>
      </c>
      <c r="B95" s="21" t="s">
        <v>80</v>
      </c>
      <c r="C95" s="21" t="s">
        <v>127</v>
      </c>
      <c r="D95" s="23">
        <f>D12</f>
        <v>6433.57</v>
      </c>
      <c r="E95" s="24">
        <v>6101.06</v>
      </c>
      <c r="F95" s="25">
        <f>F89</f>
        <v>7087.22</v>
      </c>
      <c r="G95" s="8">
        <v>7087.22</v>
      </c>
      <c r="H95" s="54" t="s">
        <v>158</v>
      </c>
      <c r="I95" s="55">
        <f t="shared" ref="I95:I99" si="18">G95*5</f>
        <v>35436.1</v>
      </c>
    </row>
    <row r="96" spans="1:9" ht="25.5" x14ac:dyDescent="0.25">
      <c r="A96" s="22">
        <v>87</v>
      </c>
      <c r="B96" s="21" t="s">
        <v>128</v>
      </c>
      <c r="C96" s="21" t="s">
        <v>129</v>
      </c>
      <c r="D96" s="23">
        <f>D12</f>
        <v>6433.57</v>
      </c>
      <c r="E96" s="24">
        <v>6101.06</v>
      </c>
      <c r="F96" s="25">
        <f>F95</f>
        <v>7087.22</v>
      </c>
      <c r="G96" s="8">
        <v>7087.22</v>
      </c>
      <c r="H96" s="54" t="s">
        <v>158</v>
      </c>
      <c r="I96" s="55">
        <f t="shared" si="18"/>
        <v>35436.1</v>
      </c>
    </row>
    <row r="97" spans="1:9" ht="25.5" x14ac:dyDescent="0.25">
      <c r="A97" s="22">
        <v>88</v>
      </c>
      <c r="B97" s="21" t="s">
        <v>81</v>
      </c>
      <c r="C97" s="21" t="s">
        <v>130</v>
      </c>
      <c r="D97" s="23">
        <f>D12</f>
        <v>6433.57</v>
      </c>
      <c r="E97" s="24">
        <v>6101.06</v>
      </c>
      <c r="F97" s="25">
        <f>F96</f>
        <v>7087.22</v>
      </c>
      <c r="G97" s="8">
        <v>7087.22</v>
      </c>
      <c r="H97" s="54" t="s">
        <v>158</v>
      </c>
      <c r="I97" s="55">
        <f t="shared" si="18"/>
        <v>35436.1</v>
      </c>
    </row>
    <row r="98" spans="1:9" ht="25.5" x14ac:dyDescent="0.25">
      <c r="A98" s="26">
        <v>89</v>
      </c>
      <c r="B98" s="27" t="s">
        <v>153</v>
      </c>
      <c r="C98" s="21" t="s">
        <v>176</v>
      </c>
      <c r="D98" s="28">
        <f>D6</f>
        <v>1100</v>
      </c>
      <c r="E98" s="29">
        <f>1045*15</f>
        <v>15675</v>
      </c>
      <c r="F98" s="36">
        <v>1212</v>
      </c>
      <c r="G98" s="9">
        <f>F98*15</f>
        <v>18180</v>
      </c>
      <c r="H98" s="57" t="s">
        <v>158</v>
      </c>
      <c r="I98" s="55">
        <f t="shared" si="18"/>
        <v>90900</v>
      </c>
    </row>
    <row r="99" spans="1:9" ht="28.5" customHeight="1" x14ac:dyDescent="0.25">
      <c r="A99" s="22">
        <v>90</v>
      </c>
      <c r="B99" s="27" t="s">
        <v>82</v>
      </c>
      <c r="C99" s="21" t="s">
        <v>177</v>
      </c>
      <c r="D99" s="23">
        <f>D6</f>
        <v>1100</v>
      </c>
      <c r="E99" s="24">
        <f>1045*10</f>
        <v>10450</v>
      </c>
      <c r="F99" s="25">
        <f>F98</f>
        <v>1212</v>
      </c>
      <c r="G99" s="8">
        <f>F99*10</f>
        <v>12120</v>
      </c>
      <c r="H99" s="54" t="s">
        <v>158</v>
      </c>
      <c r="I99" s="55">
        <f t="shared" si="18"/>
        <v>60600</v>
      </c>
    </row>
    <row r="100" spans="1:9" ht="25.5" x14ac:dyDescent="0.25">
      <c r="A100" s="17">
        <v>91</v>
      </c>
      <c r="B100" s="16" t="s">
        <v>83</v>
      </c>
      <c r="C100" s="16" t="s">
        <v>178</v>
      </c>
      <c r="D100" s="18">
        <f>D6</f>
        <v>1100</v>
      </c>
      <c r="E100" s="19">
        <f>1045*30</f>
        <v>31350</v>
      </c>
      <c r="F100" s="20">
        <v>1212</v>
      </c>
      <c r="G100" s="6">
        <f>F100*30</f>
        <v>36360</v>
      </c>
      <c r="H100" s="51" t="s">
        <v>159</v>
      </c>
      <c r="I100" s="52">
        <f>G100*3</f>
        <v>109080</v>
      </c>
    </row>
    <row r="101" spans="1:9" ht="27.75" customHeight="1" x14ac:dyDescent="0.25">
      <c r="A101" s="26">
        <v>92</v>
      </c>
      <c r="B101" s="27" t="s">
        <v>84</v>
      </c>
      <c r="C101" s="27" t="s">
        <v>131</v>
      </c>
      <c r="D101" s="28" t="s">
        <v>134</v>
      </c>
      <c r="E101" s="29">
        <v>10000</v>
      </c>
      <c r="F101" s="27" t="s">
        <v>134</v>
      </c>
      <c r="G101" s="9">
        <v>10000</v>
      </c>
      <c r="H101" s="54" t="s">
        <v>158</v>
      </c>
      <c r="I101" s="55">
        <f>G101*5</f>
        <v>50000</v>
      </c>
    </row>
    <row r="102" spans="1:9" ht="5.0999999999999996" customHeight="1" x14ac:dyDescent="0.25">
      <c r="A102" s="39"/>
      <c r="B102" s="40"/>
      <c r="C102" s="39"/>
      <c r="D102" s="39"/>
      <c r="E102" s="11"/>
      <c r="F102" s="39"/>
      <c r="G102" s="11"/>
    </row>
    <row r="103" spans="1:9" x14ac:dyDescent="0.25">
      <c r="A103" s="94" t="s">
        <v>132</v>
      </c>
      <c r="B103" s="94"/>
      <c r="C103" s="12">
        <v>2021</v>
      </c>
      <c r="D103" s="12">
        <v>2022</v>
      </c>
      <c r="E103" s="12" t="s">
        <v>135</v>
      </c>
      <c r="F103" s="12" t="s">
        <v>138</v>
      </c>
      <c r="G103" s="12" t="s">
        <v>137</v>
      </c>
    </row>
    <row r="104" spans="1:9" ht="25.5" x14ac:dyDescent="0.25">
      <c r="A104" s="93" t="s">
        <v>172</v>
      </c>
      <c r="B104" s="93"/>
      <c r="C104" s="41">
        <v>1100</v>
      </c>
      <c r="D104" s="41">
        <v>1212</v>
      </c>
      <c r="E104" s="62">
        <v>0.1018</v>
      </c>
      <c r="F104" s="42"/>
      <c r="G104" s="13" t="s">
        <v>171</v>
      </c>
    </row>
    <row r="105" spans="1:9" ht="33" customHeight="1" x14ac:dyDescent="0.25">
      <c r="A105" s="93" t="s">
        <v>167</v>
      </c>
      <c r="B105" s="93"/>
      <c r="C105" s="41">
        <v>6433.57</v>
      </c>
      <c r="D105" s="41">
        <v>7087.22</v>
      </c>
      <c r="E105" s="43">
        <v>0.1016</v>
      </c>
      <c r="F105" s="44"/>
      <c r="G105" s="45" t="s">
        <v>203</v>
      </c>
    </row>
    <row r="106" spans="1:9" x14ac:dyDescent="0.25">
      <c r="A106" s="93" t="s">
        <v>139</v>
      </c>
      <c r="B106" s="93"/>
      <c r="C106" s="41">
        <v>3.4796999999999998</v>
      </c>
      <c r="D106" s="41">
        <v>4.0599999999999996</v>
      </c>
      <c r="E106" s="14"/>
      <c r="F106" s="45" t="s">
        <v>173</v>
      </c>
      <c r="G106" s="45" t="s">
        <v>174</v>
      </c>
    </row>
    <row r="107" spans="1:9" x14ac:dyDescent="0.25">
      <c r="A107" s="93" t="s">
        <v>166</v>
      </c>
      <c r="B107" s="93"/>
      <c r="C107" s="41">
        <v>3.5550000000000002</v>
      </c>
      <c r="D107" s="41">
        <v>3.7052999999999998</v>
      </c>
      <c r="E107" s="14"/>
      <c r="F107" s="45" t="s">
        <v>152</v>
      </c>
      <c r="G107" s="14"/>
    </row>
    <row r="108" spans="1:9" x14ac:dyDescent="0.25">
      <c r="A108" s="93" t="s">
        <v>140</v>
      </c>
      <c r="B108" s="93"/>
      <c r="C108" s="41">
        <v>3.5550000000000002</v>
      </c>
      <c r="D108" s="41">
        <v>3.7052999999999998</v>
      </c>
      <c r="E108" s="14"/>
      <c r="F108" s="45" t="s">
        <v>152</v>
      </c>
      <c r="G108" s="14"/>
    </row>
    <row r="109" spans="1:9" ht="30" customHeight="1" x14ac:dyDescent="0.25">
      <c r="A109" s="93" t="s">
        <v>141</v>
      </c>
      <c r="B109" s="93"/>
      <c r="C109" s="41">
        <v>12440</v>
      </c>
      <c r="D109" s="41">
        <f>C109*1.0452</f>
        <v>13002.287999999999</v>
      </c>
      <c r="E109" s="43" t="s">
        <v>142</v>
      </c>
      <c r="F109" s="14"/>
      <c r="G109" s="14"/>
    </row>
    <row r="110" spans="1:9" ht="5.0999999999999996" customHeight="1" x14ac:dyDescent="0.25"/>
    <row r="111" spans="1:9" x14ac:dyDescent="0.25">
      <c r="A111" s="95" t="s">
        <v>206</v>
      </c>
      <c r="B111" s="95"/>
      <c r="C111" s="95"/>
      <c r="D111" s="95"/>
      <c r="E111" s="95"/>
      <c r="F111" s="95"/>
      <c r="G111" s="95"/>
    </row>
    <row r="112" spans="1:9" x14ac:dyDescent="0.25">
      <c r="A112" s="92" t="s">
        <v>146</v>
      </c>
      <c r="B112" s="92"/>
    </row>
    <row r="113" spans="1:8" x14ac:dyDescent="0.25">
      <c r="A113" s="46" t="s">
        <v>151</v>
      </c>
      <c r="B113" s="46" t="s">
        <v>150</v>
      </c>
    </row>
    <row r="114" spans="1:8" x14ac:dyDescent="0.25">
      <c r="A114" s="46" t="s">
        <v>147</v>
      </c>
      <c r="B114" s="62">
        <v>0.1016</v>
      </c>
    </row>
    <row r="115" spans="1:8" x14ac:dyDescent="0.25">
      <c r="A115" s="46" t="s">
        <v>148</v>
      </c>
      <c r="B115" s="62">
        <v>0.10059999999999999</v>
      </c>
    </row>
    <row r="116" spans="1:8" x14ac:dyDescent="0.25">
      <c r="A116" s="46" t="s">
        <v>149</v>
      </c>
      <c r="B116" s="62">
        <v>0.17780000000000001</v>
      </c>
    </row>
    <row r="117" spans="1:8" x14ac:dyDescent="0.25">
      <c r="A117" s="71" t="s">
        <v>156</v>
      </c>
      <c r="B117" s="71"/>
      <c r="C117" s="71"/>
      <c r="D117" s="71"/>
      <c r="E117" s="71"/>
      <c r="F117" s="71"/>
      <c r="G117" s="71"/>
      <c r="H117" s="71"/>
    </row>
    <row r="118" spans="1:8" x14ac:dyDescent="0.25">
      <c r="A118" s="72" t="s">
        <v>157</v>
      </c>
      <c r="B118" s="73"/>
      <c r="C118" s="73"/>
      <c r="D118" s="73"/>
      <c r="E118" s="73"/>
      <c r="F118" s="74"/>
      <c r="G118" s="78"/>
      <c r="H118" s="79"/>
    </row>
    <row r="119" spans="1:8" ht="15.75" thickBot="1" x14ac:dyDescent="0.3">
      <c r="A119" s="75"/>
      <c r="B119" s="76"/>
      <c r="C119" s="76"/>
      <c r="D119" s="76"/>
      <c r="E119" s="76"/>
      <c r="F119" s="77"/>
      <c r="G119" s="80"/>
      <c r="H119" s="81"/>
    </row>
    <row r="120" spans="1:8" ht="20.100000000000001" customHeight="1" thickTop="1" x14ac:dyDescent="0.25">
      <c r="A120" s="82" t="s">
        <v>162</v>
      </c>
      <c r="B120" s="83"/>
      <c r="C120" s="83"/>
      <c r="D120" s="83"/>
      <c r="E120" s="83"/>
      <c r="F120" s="84"/>
      <c r="G120" s="88"/>
      <c r="H120" s="89"/>
    </row>
    <row r="121" spans="1:8" ht="20.100000000000001" customHeight="1" x14ac:dyDescent="0.25">
      <c r="A121" s="85"/>
      <c r="B121" s="86"/>
      <c r="C121" s="86"/>
      <c r="D121" s="86"/>
      <c r="E121" s="86"/>
      <c r="F121" s="87"/>
      <c r="G121" s="90"/>
      <c r="H121" s="91"/>
    </row>
  </sheetData>
  <mergeCells count="20">
    <mergeCell ref="A112:B112"/>
    <mergeCell ref="A109:B109"/>
    <mergeCell ref="A103:B103"/>
    <mergeCell ref="A104:B104"/>
    <mergeCell ref="A105:B105"/>
    <mergeCell ref="A106:B106"/>
    <mergeCell ref="A111:G111"/>
    <mergeCell ref="A107:B107"/>
    <mergeCell ref="A108:B108"/>
    <mergeCell ref="A117:H117"/>
    <mergeCell ref="A118:F119"/>
    <mergeCell ref="G118:H119"/>
    <mergeCell ref="A120:F121"/>
    <mergeCell ref="G120:H121"/>
    <mergeCell ref="A35:A36"/>
    <mergeCell ref="D2:E2"/>
    <mergeCell ref="I1:I2"/>
    <mergeCell ref="H1:H2"/>
    <mergeCell ref="A1:G1"/>
    <mergeCell ref="F2:G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2" fitToHeight="0" orientation="landscape" horizontalDpi="4294967294" r:id="rId1"/>
  <rowBreaks count="2" manualBreakCount="2">
    <brk id="79" max="8" man="1"/>
    <brk id="10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Teto RPV</vt:lpstr>
      <vt:lpstr>'Teto RPV'!Area_de_impressao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Lima de Oliveira</dc:creator>
  <cp:lastModifiedBy>Jose Marcelo Dias Orlandini</cp:lastModifiedBy>
  <cp:lastPrinted>2022-01-13T23:02:50Z</cp:lastPrinted>
  <dcterms:created xsi:type="dcterms:W3CDTF">2020-01-24T16:15:02Z</dcterms:created>
  <dcterms:modified xsi:type="dcterms:W3CDTF">2022-03-09T19:19:30Z</dcterms:modified>
</cp:coreProperties>
</file>